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0_PGMC\11_ALUKA\"/>
    </mc:Choice>
  </mc:AlternateContent>
  <xr:revisionPtr revIDLastSave="0" documentId="13_ncr:1_{2FB9351A-B4C5-4CC2-AA60-B1384E84FB7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02 - Fotovoltaika" sheetId="2" r:id="rId2"/>
  </sheets>
  <definedNames>
    <definedName name="_xlnm._FilterDatabase" localSheetId="1" hidden="1">'002 - Fotovoltaika'!$C$116:$J$181</definedName>
    <definedName name="_xlnm.Print_Titles" localSheetId="1">'002 - Fotovoltaika'!$116:$116</definedName>
    <definedName name="_xlnm.Print_Titles" localSheetId="0">'Rekapitulace stavby'!$92:$92</definedName>
    <definedName name="_xlnm.Print_Area" localSheetId="1">'002 - Fotovoltaika'!$C$4:$J$76,'002 - Fotovoltaika'!$C$82:$J$100,'002 - Fotovoltaika'!$C$106:$J$181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5" i="2" l="1"/>
  <c r="BD173" i="2"/>
  <c r="Q175" i="2"/>
  <c r="Q174" i="2" s="1"/>
  <c r="O175" i="2"/>
  <c r="O174" i="2"/>
  <c r="BD174" i="2"/>
  <c r="BJ175" i="2"/>
  <c r="BJ174" i="2"/>
  <c r="BJ173" i="2" s="1"/>
  <c r="BH174" i="2"/>
  <c r="BG174" i="2"/>
  <c r="BF174" i="2"/>
  <c r="BE174" i="2"/>
  <c r="BH173" i="2"/>
  <c r="BG173" i="2"/>
  <c r="BF173" i="2"/>
  <c r="BE173" i="2"/>
  <c r="BJ171" i="2"/>
  <c r="BH171" i="2"/>
  <c r="BG171" i="2"/>
  <c r="BF171" i="2"/>
  <c r="BE171" i="2"/>
  <c r="BJ124" i="2"/>
  <c r="BH124" i="2"/>
  <c r="BG124" i="2"/>
  <c r="BF124" i="2"/>
  <c r="BE124" i="2"/>
  <c r="S124" i="2"/>
  <c r="Q124" i="2"/>
  <c r="O124" i="2"/>
  <c r="S171" i="2"/>
  <c r="Q171" i="2"/>
  <c r="O171" i="2"/>
  <c r="S170" i="2"/>
  <c r="Q170" i="2"/>
  <c r="O170" i="2"/>
  <c r="S169" i="2"/>
  <c r="Q169" i="2"/>
  <c r="O169" i="2"/>
  <c r="S167" i="2"/>
  <c r="Q167" i="2"/>
  <c r="O167" i="2"/>
  <c r="BJ170" i="2"/>
  <c r="BH170" i="2"/>
  <c r="BG170" i="2"/>
  <c r="BF170" i="2"/>
  <c r="BE170" i="2"/>
  <c r="BJ169" i="2"/>
  <c r="BH169" i="2"/>
  <c r="BG169" i="2"/>
  <c r="BF169" i="2"/>
  <c r="BE169" i="2"/>
  <c r="BJ168" i="2"/>
  <c r="BH168" i="2"/>
  <c r="BG168" i="2"/>
  <c r="BF168" i="2"/>
  <c r="BE168" i="2"/>
  <c r="BJ167" i="2"/>
  <c r="BH167" i="2"/>
  <c r="BG167" i="2"/>
  <c r="BF167" i="2"/>
  <c r="BE167" i="2"/>
  <c r="BD168" i="2"/>
  <c r="J171" i="2"/>
  <c r="BD171" i="2" s="1"/>
  <c r="J170" i="2"/>
  <c r="BD170" i="2" s="1"/>
  <c r="J169" i="2"/>
  <c r="BD169" i="2" s="1"/>
  <c r="J167" i="2"/>
  <c r="BD167" i="2" s="1"/>
  <c r="J124" i="2"/>
  <c r="BD124" i="2" s="1"/>
  <c r="J35" i="2" l="1"/>
  <c r="J34" i="2"/>
  <c r="AY95" i="1" s="1"/>
  <c r="J33" i="2"/>
  <c r="AX95" i="1" s="1"/>
  <c r="BH180" i="2"/>
  <c r="BG180" i="2"/>
  <c r="BF180" i="2"/>
  <c r="BE180" i="2"/>
  <c r="S180" i="2"/>
  <c r="Q180" i="2"/>
  <c r="O180" i="2"/>
  <c r="BH178" i="2"/>
  <c r="BG178" i="2"/>
  <c r="BF178" i="2"/>
  <c r="BE178" i="2"/>
  <c r="S178" i="2"/>
  <c r="Q178" i="2"/>
  <c r="O178" i="2"/>
  <c r="BH175" i="2"/>
  <c r="BG175" i="2"/>
  <c r="BF175" i="2"/>
  <c r="BE175" i="2"/>
  <c r="S175" i="2"/>
  <c r="S174" i="2" s="1"/>
  <c r="BH166" i="2"/>
  <c r="BG166" i="2"/>
  <c r="BF166" i="2"/>
  <c r="BE166" i="2"/>
  <c r="S166" i="2"/>
  <c r="Q166" i="2"/>
  <c r="O166" i="2"/>
  <c r="BH164" i="2"/>
  <c r="BG164" i="2"/>
  <c r="BF164" i="2"/>
  <c r="BE164" i="2"/>
  <c r="S164" i="2"/>
  <c r="Q164" i="2"/>
  <c r="O164" i="2"/>
  <c r="BH162" i="2"/>
  <c r="BG162" i="2"/>
  <c r="BF162" i="2"/>
  <c r="BE162" i="2"/>
  <c r="S162" i="2"/>
  <c r="Q162" i="2"/>
  <c r="O162" i="2"/>
  <c r="BH160" i="2"/>
  <c r="BG160" i="2"/>
  <c r="BF160" i="2"/>
  <c r="BE160" i="2"/>
  <c r="S160" i="2"/>
  <c r="Q160" i="2"/>
  <c r="O160" i="2"/>
  <c r="BH158" i="2"/>
  <c r="BG158" i="2"/>
  <c r="BF158" i="2"/>
  <c r="BE158" i="2"/>
  <c r="S158" i="2"/>
  <c r="Q158" i="2"/>
  <c r="O158" i="2"/>
  <c r="BH156" i="2"/>
  <c r="BG156" i="2"/>
  <c r="BF156" i="2"/>
  <c r="BE156" i="2"/>
  <c r="S156" i="2"/>
  <c r="Q156" i="2"/>
  <c r="O156" i="2"/>
  <c r="BH154" i="2"/>
  <c r="BG154" i="2"/>
  <c r="BF154" i="2"/>
  <c r="BE154" i="2"/>
  <c r="S154" i="2"/>
  <c r="Q154" i="2"/>
  <c r="O154" i="2"/>
  <c r="BH152" i="2"/>
  <c r="BG152" i="2"/>
  <c r="BF152" i="2"/>
  <c r="BE152" i="2"/>
  <c r="S152" i="2"/>
  <c r="Q152" i="2"/>
  <c r="O152" i="2"/>
  <c r="BH150" i="2"/>
  <c r="BG150" i="2"/>
  <c r="BF150" i="2"/>
  <c r="BE150" i="2"/>
  <c r="S150" i="2"/>
  <c r="Q150" i="2"/>
  <c r="O150" i="2"/>
  <c r="BH148" i="2"/>
  <c r="BG148" i="2"/>
  <c r="BF148" i="2"/>
  <c r="BE148" i="2"/>
  <c r="S148" i="2"/>
  <c r="Q148" i="2"/>
  <c r="O148" i="2"/>
  <c r="BH146" i="2"/>
  <c r="BG146" i="2"/>
  <c r="BF146" i="2"/>
  <c r="BE146" i="2"/>
  <c r="S146" i="2"/>
  <c r="Q146" i="2"/>
  <c r="O146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0" i="2"/>
  <c r="BG140" i="2"/>
  <c r="BF140" i="2"/>
  <c r="BE140" i="2"/>
  <c r="S140" i="2"/>
  <c r="Q140" i="2"/>
  <c r="O140" i="2"/>
  <c r="BH138" i="2"/>
  <c r="BG138" i="2"/>
  <c r="BF138" i="2"/>
  <c r="BE138" i="2"/>
  <c r="S138" i="2"/>
  <c r="Q138" i="2"/>
  <c r="O138" i="2"/>
  <c r="BH136" i="2"/>
  <c r="BG136" i="2"/>
  <c r="BF136" i="2"/>
  <c r="BE136" i="2"/>
  <c r="S136" i="2"/>
  <c r="Q136" i="2"/>
  <c r="O136" i="2"/>
  <c r="BH134" i="2"/>
  <c r="BG134" i="2"/>
  <c r="BF134" i="2"/>
  <c r="BE134" i="2"/>
  <c r="S134" i="2"/>
  <c r="Q134" i="2"/>
  <c r="O134" i="2"/>
  <c r="BH132" i="2"/>
  <c r="BG132" i="2"/>
  <c r="BF132" i="2"/>
  <c r="BE132" i="2"/>
  <c r="S132" i="2"/>
  <c r="Q132" i="2"/>
  <c r="O132" i="2"/>
  <c r="BH130" i="2"/>
  <c r="BG130" i="2"/>
  <c r="BF130" i="2"/>
  <c r="BE130" i="2"/>
  <c r="S130" i="2"/>
  <c r="Q130" i="2"/>
  <c r="O130" i="2"/>
  <c r="BH128" i="2"/>
  <c r="BG128" i="2"/>
  <c r="BF128" i="2"/>
  <c r="BE128" i="2"/>
  <c r="S128" i="2"/>
  <c r="Q128" i="2"/>
  <c r="O128" i="2"/>
  <c r="BH126" i="2"/>
  <c r="BG126" i="2"/>
  <c r="BF126" i="2"/>
  <c r="BE126" i="2"/>
  <c r="S126" i="2"/>
  <c r="Q126" i="2"/>
  <c r="O126" i="2"/>
  <c r="BH122" i="2"/>
  <c r="BG122" i="2"/>
  <c r="BF122" i="2"/>
  <c r="BE122" i="2"/>
  <c r="S122" i="2"/>
  <c r="Q122" i="2"/>
  <c r="O122" i="2"/>
  <c r="BH120" i="2"/>
  <c r="BG120" i="2"/>
  <c r="BF120" i="2"/>
  <c r="BE120" i="2"/>
  <c r="S120" i="2"/>
  <c r="Q120" i="2"/>
  <c r="O120" i="2"/>
  <c r="F111" i="2"/>
  <c r="E109" i="2"/>
  <c r="F87" i="2"/>
  <c r="J22" i="2"/>
  <c r="E22" i="2"/>
  <c r="J114" i="2" s="1"/>
  <c r="J21" i="2"/>
  <c r="J113" i="2"/>
  <c r="F114" i="2"/>
  <c r="J13" i="2"/>
  <c r="E13" i="2"/>
  <c r="F89" i="2" s="1"/>
  <c r="J12" i="2"/>
  <c r="J111" i="2"/>
  <c r="L90" i="1"/>
  <c r="AM90" i="1"/>
  <c r="AM89" i="1"/>
  <c r="L89" i="1"/>
  <c r="AM87" i="1"/>
  <c r="L87" i="1"/>
  <c r="L85" i="1"/>
  <c r="L84" i="1"/>
  <c r="J175" i="2"/>
  <c r="J166" i="2"/>
  <c r="J164" i="2"/>
  <c r="J162" i="2"/>
  <c r="J160" i="2"/>
  <c r="J158" i="2"/>
  <c r="J156" i="2"/>
  <c r="J154" i="2"/>
  <c r="BJ152" i="2"/>
  <c r="J150" i="2"/>
  <c r="J148" i="2"/>
  <c r="J146" i="2"/>
  <c r="J144" i="2"/>
  <c r="BJ142" i="2"/>
  <c r="BJ140" i="2"/>
  <c r="BJ138" i="2"/>
  <c r="BJ136" i="2"/>
  <c r="BJ134" i="2"/>
  <c r="BJ132" i="2"/>
  <c r="BJ130" i="2"/>
  <c r="BJ128" i="2"/>
  <c r="BJ126" i="2"/>
  <c r="BJ122" i="2"/>
  <c r="BJ120" i="2"/>
  <c r="AS94" i="1"/>
  <c r="BJ180" i="2"/>
  <c r="J180" i="2"/>
  <c r="BJ178" i="2"/>
  <c r="J178" i="2"/>
  <c r="BJ166" i="2"/>
  <c r="BJ164" i="2"/>
  <c r="BJ162" i="2"/>
  <c r="BJ160" i="2"/>
  <c r="BJ158" i="2"/>
  <c r="BJ156" i="2"/>
  <c r="BJ154" i="2"/>
  <c r="J152" i="2"/>
  <c r="BJ150" i="2"/>
  <c r="BJ148" i="2"/>
  <c r="BJ146" i="2"/>
  <c r="BJ144" i="2"/>
  <c r="J142" i="2"/>
  <c r="J140" i="2"/>
  <c r="J138" i="2"/>
  <c r="J136" i="2"/>
  <c r="J134" i="2"/>
  <c r="J132" i="2"/>
  <c r="J130" i="2"/>
  <c r="J128" i="2"/>
  <c r="J126" i="2"/>
  <c r="J122" i="2"/>
  <c r="J120" i="2"/>
  <c r="BJ119" i="2" l="1"/>
  <c r="BJ118" i="2" s="1"/>
  <c r="F35" i="2"/>
  <c r="BD95" i="1" s="1"/>
  <c r="BD94" i="1" s="1"/>
  <c r="W33" i="1" s="1"/>
  <c r="J32" i="2"/>
  <c r="AW95" i="1" s="1"/>
  <c r="F34" i="2"/>
  <c r="BC95" i="1" s="1"/>
  <c r="BC94" i="1" s="1"/>
  <c r="W32" i="1" s="1"/>
  <c r="F33" i="2"/>
  <c r="BB95" i="1" s="1"/>
  <c r="BB94" i="1" s="1"/>
  <c r="W31" i="1" s="1"/>
  <c r="F32" i="2"/>
  <c r="BA95" i="1" s="1"/>
  <c r="BA94" i="1" s="1"/>
  <c r="W30" i="1" s="1"/>
  <c r="Q119" i="2"/>
  <c r="Q118" i="2" s="1"/>
  <c r="O119" i="2"/>
  <c r="O118" i="2" s="1"/>
  <c r="S119" i="2"/>
  <c r="S118" i="2" s="1"/>
  <c r="BJ177" i="2"/>
  <c r="J177" i="2" s="1"/>
  <c r="J99" i="2" s="1"/>
  <c r="O177" i="2"/>
  <c r="O173" i="2" s="1"/>
  <c r="Q177" i="2"/>
  <c r="Q173" i="2" s="1"/>
  <c r="S177" i="2"/>
  <c r="S173" i="2" s="1"/>
  <c r="J174" i="2"/>
  <c r="J98" i="2" s="1"/>
  <c r="F113" i="2"/>
  <c r="BD180" i="2"/>
  <c r="J87" i="2"/>
  <c r="J89" i="2"/>
  <c r="F90" i="2"/>
  <c r="J90" i="2"/>
  <c r="BD120" i="2"/>
  <c r="BD122" i="2"/>
  <c r="BD126" i="2"/>
  <c r="BD128" i="2"/>
  <c r="BD130" i="2"/>
  <c r="BD132" i="2"/>
  <c r="BD134" i="2"/>
  <c r="BD136" i="2"/>
  <c r="BD138" i="2"/>
  <c r="BD140" i="2"/>
  <c r="BD142" i="2"/>
  <c r="BD144" i="2"/>
  <c r="BD146" i="2"/>
  <c r="BD148" i="2"/>
  <c r="BD150" i="2"/>
  <c r="BD152" i="2"/>
  <c r="BD154" i="2"/>
  <c r="BD156" i="2"/>
  <c r="BD158" i="2"/>
  <c r="BD160" i="2"/>
  <c r="BD162" i="2"/>
  <c r="BD164" i="2"/>
  <c r="BD166" i="2"/>
  <c r="BD175" i="2"/>
  <c r="BD178" i="2"/>
  <c r="BJ117" i="2" l="1"/>
  <c r="J118" i="2"/>
  <c r="J95" i="2" s="1"/>
  <c r="F31" i="2"/>
  <c r="AZ95" i="1" s="1"/>
  <c r="AZ94" i="1" s="1"/>
  <c r="W29" i="1" s="1"/>
  <c r="AY94" i="1"/>
  <c r="S117" i="2"/>
  <c r="O117" i="2"/>
  <c r="AU95" i="1" s="1"/>
  <c r="AU94" i="1" s="1"/>
  <c r="Q117" i="2"/>
  <c r="J119" i="2"/>
  <c r="J96" i="2" s="1"/>
  <c r="J173" i="2"/>
  <c r="J97" i="2" s="1"/>
  <c r="AW94" i="1"/>
  <c r="AK30" i="1" s="1"/>
  <c r="AX94" i="1"/>
  <c r="J31" i="2"/>
  <c r="AV95" i="1" s="1"/>
  <c r="AT95" i="1" s="1"/>
  <c r="J117" i="2" l="1"/>
  <c r="J28" i="2" s="1"/>
  <c r="AV94" i="1"/>
  <c r="AK29" i="1" s="1"/>
  <c r="AG95" i="1" l="1"/>
  <c r="AG94" i="1" s="1"/>
  <c r="AK26" i="1" s="1"/>
  <c r="AK35" i="1" s="1"/>
  <c r="T30" i="2"/>
  <c r="J37" i="2"/>
  <c r="J94" i="2"/>
  <c r="AT94" i="1"/>
  <c r="AN95" i="1" l="1"/>
  <c r="AN94" i="1"/>
</calcChain>
</file>

<file path=xl/sharedStrings.xml><?xml version="1.0" encoding="utf-8"?>
<sst xmlns="http://schemas.openxmlformats.org/spreadsheetml/2006/main" count="800" uniqueCount="243">
  <si>
    <t>Export Komplet</t>
  </si>
  <si>
    <t/>
  </si>
  <si>
    <t>2.0</t>
  </si>
  <si>
    <t>False</t>
  </si>
  <si>
    <t>{0d16f48e-5757-42af-8319-c58b36d08a67}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</si>
  <si>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</si>
  <si>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</si>
  <si>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</si>
  <si>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</si>
  <si>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</si>
  <si>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</si>
  <si>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</si>
  <si>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</si>
  <si>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002</t>
  </si>
  <si>
    <t>Stavba:</t>
  </si>
  <si>
    <t>Fotovoltaika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</si>
  <si>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</si>
  <si>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</si>
  <si>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</si>
  <si>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</si>
  <si>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</si>
  <si>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</si>
  <si>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</si>
  <si>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</si>
  <si>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</si>
  <si>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</si>
  <si>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</si>
  <si>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</si>
  <si>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</si>
  <si>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</si>
  <si>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</si>
  <si>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</si>
  <si>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</si>
  <si>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</si>
  <si>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</si>
  <si>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</si>
  <si>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</si>
  <si>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</si>
  <si>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</si>
  <si>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</si>
  <si>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</si>
  <si>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</si>
  <si>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</si>
  <si>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</si>
  <si>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</si>
  <si>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</si>
  <si>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</si>
  <si>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</si>
  <si>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</si>
  <si>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</si>
  <si>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</si>
  <si>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</si>
  <si>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</si>
  <si>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</si>
  <si>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</si>
  <si>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</si>
  <si>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</si>
  <si>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</si>
  <si>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</si>
  <si>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</si>
  <si>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</si>
  <si>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</si>
  <si>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</si>
  <si>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</si>
  <si>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</si>
  <si>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</si>
  <si>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</si>
  <si>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</si>
  <si>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</si>
  <si>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</si>
  <si>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</si>
  <si>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</si>
  <si>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</si>
  <si>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</si>
  <si>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</si>
  <si>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</si>
  <si>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</si>
  <si>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</si>
  <si>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</si>
  <si>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</si>
  <si>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</si>
  <si>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</si>
  <si>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</si>
  <si>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</si>
  <si>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</si>
  <si>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</si>
  <si>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</si>
  <si>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</si>
  <si>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</si>
  <si>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</si>
  <si>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</si>
  <si>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</si>
  <si>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</si>
  <si>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</si>
  <si>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</si>
  <si>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</si>
  <si>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</si>
  <si>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</si>
  <si>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</si>
  <si>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</si>
  <si>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</si>
  <si>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</si>
  <si>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</si>
  <si>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</si>
  <si>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</si>
  <si>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</si>
  <si>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m</t>
  </si>
  <si>
    <t>16</t>
  </si>
  <si>
    <t>-1751428619</t>
  </si>
  <si>
    <t>PP</t>
  </si>
  <si>
    <t>Montáž fotovoltaických kabelů bez ukončení, uložených volně, průměru do 4 mm</t>
  </si>
  <si>
    <t>M</t>
  </si>
  <si>
    <t>kabel fotovoltaický 6 mm² s předem smontovanými zástrčkovými a zásuvkovými konektory MC4 délky 1m</t>
  </si>
  <si>
    <t>kus</t>
  </si>
  <si>
    <t>32</t>
  </si>
  <si>
    <t>-1740747473</t>
  </si>
  <si>
    <t>3</t>
  </si>
  <si>
    <t>741122233</t>
  </si>
  <si>
    <t>Montáž kabel Cu plný kulatý žíla 5x10 mm2 uložený volně (např. CYKY)</t>
  </si>
  <si>
    <t>503422420</t>
  </si>
  <si>
    <t>Montáž kabelů měděných bez ukončení uložených volně nebo v liště plných kulatých (např. CYKY) počtu a průřezu žil 5x10 mm2</t>
  </si>
  <si>
    <t>4</t>
  </si>
  <si>
    <t>34112369</t>
  </si>
  <si>
    <t>kabel silový jádro Cu izolace PVC plášť PVC 0,6/1kV (NYY) 5x10mm2</t>
  </si>
  <si>
    <t>2064423529</t>
  </si>
  <si>
    <t>7</t>
  </si>
  <si>
    <t>741711002</t>
  </si>
  <si>
    <t>-1775624536</t>
  </si>
  <si>
    <t>8</t>
  </si>
  <si>
    <t>sada</t>
  </si>
  <si>
    <t>1147164032</t>
  </si>
  <si>
    <t>15</t>
  </si>
  <si>
    <t>35001016R</t>
  </si>
  <si>
    <t>panel fotovoltaický monokrystalický 440W</t>
  </si>
  <si>
    <t>-725490977</t>
  </si>
  <si>
    <t>1287067464</t>
  </si>
  <si>
    <t>5</t>
  </si>
  <si>
    <t>689924177</t>
  </si>
  <si>
    <t>6</t>
  </si>
  <si>
    <t>-1262701201</t>
  </si>
  <si>
    <t>9</t>
  </si>
  <si>
    <t>1923769818</t>
  </si>
  <si>
    <t>10</t>
  </si>
  <si>
    <t>-1678630826</t>
  </si>
  <si>
    <t>741761001</t>
  </si>
  <si>
    <t>Montáž hlavní jednotky monitorovacího zařízení fotovoltaických systémů pro 1 střídač</t>
  </si>
  <si>
    <t>-162038984</t>
  </si>
  <si>
    <t>Montáž monitorovacího zařízení fotovoltaických systémů hlavní jednotky pro 1 střídač</t>
  </si>
  <si>
    <t>22</t>
  </si>
  <si>
    <t>monitorovací systém pro komunikaci se všemi součástmi fotovoltaického systému v českém jazyku</t>
  </si>
  <si>
    <t>-357140146</t>
  </si>
  <si>
    <t>27</t>
  </si>
  <si>
    <t>741761008</t>
  </si>
  <si>
    <t>Montáž sběrnice k hlavní jednotce pro připojení dalších modulů</t>
  </si>
  <si>
    <t>-699738681</t>
  </si>
  <si>
    <t>Montáž monitorovacího zařízení fotovoltaických systémů sběrnice hlavní jednotky pro připojení dalších modulů</t>
  </si>
  <si>
    <t>28</t>
  </si>
  <si>
    <t>40561089</t>
  </si>
  <si>
    <t>sběrnice k hlavní jednotce monitoringu pro připojení dalších modulů</t>
  </si>
  <si>
    <t>1715675639</t>
  </si>
  <si>
    <t>23</t>
  </si>
  <si>
    <t>741761012</t>
  </si>
  <si>
    <t>Montáž rozšiřujícího modulu monitorovacího zařízení fotovoltaických systémů pro řízení výkonu elektrárny</t>
  </si>
  <si>
    <t>-95691450</t>
  </si>
  <si>
    <t>Montáž monitorovacího zařízení fotovoltaických systémů rozšiřujícího modulu pro řízení výkonu elektrárny</t>
  </si>
  <si>
    <t>24</t>
  </si>
  <si>
    <t>rozšířující modul monitoringu pro řízení výkonu elektrárny</t>
  </si>
  <si>
    <t>-1132707230</t>
  </si>
  <si>
    <t>25</t>
  </si>
  <si>
    <t>741761015</t>
  </si>
  <si>
    <t>Montáž rozšířujícího modulu pro vzdálený odečet dat z elektroměru</t>
  </si>
  <si>
    <t>-2121827497</t>
  </si>
  <si>
    <t>Montáž monitorovacího zařízení fotovoltaických systémů rozšiřujícího modulu pro vzdálený odečet dat z elektroměru</t>
  </si>
  <si>
    <t>26</t>
  </si>
  <si>
    <t>40561095</t>
  </si>
  <si>
    <t>rozšiřující modul určený pro vzdálený odečet elektroměrů, plynoměrů, vodoměrů na webový portál pomocí Ethernetu</t>
  </si>
  <si>
    <t>-1396670976</t>
  </si>
  <si>
    <t>13</t>
  </si>
  <si>
    <t>741791211</t>
  </si>
  <si>
    <t>Montáž zařízení pro dodávku energie fotovoltaických systémů v případě výpadku proudu (Back-up systému)</t>
  </si>
  <si>
    <t>1874020543</t>
  </si>
  <si>
    <t>Montáž ostatních zařízení a příslušenství fotovoltaických systémů rozvaděče pro dodávku energie v případě výpadku proudu (Back-up systému)</t>
  </si>
  <si>
    <t>14</t>
  </si>
  <si>
    <t>rozvaděč pro dodávku energie spotřebiče a funkční spolehlivost FV systémů v případě výpadku proudu, maximální prud 3 x 63 A</t>
  </si>
  <si>
    <t>-477359912</t>
  </si>
  <si>
    <t>17</t>
  </si>
  <si>
    <t>-213154939</t>
  </si>
  <si>
    <t>VRN</t>
  </si>
  <si>
    <t>Vedlejší rozpočtové náklady</t>
  </si>
  <si>
    <t>VRN1</t>
  </si>
  <si>
    <t>Průzkumné, geodetické a projektové práce</t>
  </si>
  <si>
    <t>18</t>
  </si>
  <si>
    <t>013203000</t>
  </si>
  <si>
    <t>Dokumentace stavby bez rozlišení</t>
  </si>
  <si>
    <t>KPL</t>
  </si>
  <si>
    <t>1024</t>
  </si>
  <si>
    <t>-2084429236</t>
  </si>
  <si>
    <t>VRN9</t>
  </si>
  <si>
    <t>Ostatní náklady</t>
  </si>
  <si>
    <t>19</t>
  </si>
  <si>
    <t>092103001</t>
  </si>
  <si>
    <t>Náklady na zkušební provoz</t>
  </si>
  <si>
    <t>DEN</t>
  </si>
  <si>
    <t>1710882494</t>
  </si>
  <si>
    <t>20</t>
  </si>
  <si>
    <t>092203000</t>
  </si>
  <si>
    <t>Náklady na zaškolení</t>
  </si>
  <si>
    <t>-165560916</t>
  </si>
  <si>
    <t>monitorovací systém pro komunikaci se všemi součástmi fotovoltaického systému</t>
  </si>
  <si>
    <t>Bezpečnostní tlačítka</t>
  </si>
  <si>
    <t>741120124</t>
  </si>
  <si>
    <t xml:space="preserve">	Montáž fotovoltaických kabelů uložených v trubkách nebo lištách průměru přes 4 do 6 mm</t>
  </si>
  <si>
    <t>34111851</t>
  </si>
  <si>
    <t>kabel fotovoltaický černý nebo červený průměr 6mm</t>
  </si>
  <si>
    <t>konektory MC4 pro napojení prodlužovacích kabelů k fotovoltaickému panelu</t>
  </si>
  <si>
    <t>Montáž nosné konstrukce fotovoltaických panelů na ploché střeše nosníky</t>
  </si>
  <si>
    <t>42412500</t>
  </si>
  <si>
    <t>konstrukce nosná pro fotovoltaické panely na ploché střechy, set pro 1 panel</t>
  </si>
  <si>
    <t>panel fotovoltaický monokrystalický 440Wp</t>
  </si>
  <si>
    <t>741721211</t>
  </si>
  <si>
    <t>Montáž fotovoltaických panelů krystalických na plochou střechu výkonu přes 300 Wp</t>
  </si>
  <si>
    <t>741730018</t>
  </si>
  <si>
    <t>Montáž střídače napětí DC/AC síťového třífázového pro fotovoltaické systémy, max. výstupní výkon přes 25000 do 50000 W</t>
  </si>
  <si>
    <t>měnič fotovoltaický třífázový beztransformátorový maximální vstupní výkon 33000W, maximální výstupní výkon 33000W</t>
  </si>
  <si>
    <t>741732063</t>
  </si>
  <si>
    <t>Montáž výkonového optimizéru na panel max. výkon přes 650 W</t>
  </si>
  <si>
    <t>35671257</t>
  </si>
  <si>
    <t>optimizér přídavný na panel jmenovitý DC výkon 850W</t>
  </si>
  <si>
    <t>40561003</t>
  </si>
  <si>
    <t>40561086</t>
  </si>
  <si>
    <t>35711661</t>
  </si>
  <si>
    <t>741810003</t>
  </si>
  <si>
    <t>Celková prohlídka elektrického rozvodu a zařízení přes 0,5 do 1 milionu Kč</t>
  </si>
  <si>
    <t>Příplatek k celkové prohlídce za každých dalších 500 000,- Kč</t>
  </si>
  <si>
    <t>741.R1</t>
  </si>
  <si>
    <t>DC rozvaděče - specifikace dle PD</t>
  </si>
  <si>
    <t>741.R2</t>
  </si>
  <si>
    <t>HDO</t>
  </si>
  <si>
    <t>741.R3</t>
  </si>
  <si>
    <t>soubor</t>
  </si>
  <si>
    <t>35673003</t>
  </si>
  <si>
    <t>Fotovoltaická elektrárna  ALUKA systém s.r.o.</t>
  </si>
  <si>
    <t>Fotovoltaická elektrárna ALUKA systém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</si>
</sst>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3" fillId="0" borderId="0" xfId="0" applyFont="1"/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167" fontId="17" fillId="0" borderId="0" xfId="0" applyNumberFormat="1" applyFont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17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N14" sqref="AN14"/>
    </sheetView>
  </sheetViews>
  <sheetFormatPr defaultColWidth="8.6640625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71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56" t="s">
        <v>13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R5" s="16"/>
      <c r="BS5" s="13" t="s">
        <v>6</v>
      </c>
    </row>
    <row r="6" spans="1:74" ht="36.950000000000003" customHeight="1" x14ac:dyDescent="0.2">
      <c r="B6" s="16"/>
      <c r="D6" s="21" t="s">
        <v>14</v>
      </c>
      <c r="K6" s="158" t="s">
        <v>242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R6" s="16"/>
      <c r="BS6" s="13" t="s">
        <v>6</v>
      </c>
    </row>
    <row r="7" spans="1:74" ht="12" customHeight="1" x14ac:dyDescent="0.2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18</v>
      </c>
      <c r="K8" s="20" t="s">
        <v>19</v>
      </c>
      <c r="AK8" s="22" t="s">
        <v>20</v>
      </c>
      <c r="AN8" s="20"/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600000000000001" customHeight="1" x14ac:dyDescent="0.2">
      <c r="B11" s="16"/>
      <c r="E11" s="20" t="s">
        <v>19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24</v>
      </c>
      <c r="K13" s="1"/>
      <c r="AK13" s="22" t="s">
        <v>22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19</v>
      </c>
      <c r="K14" s="1"/>
      <c r="AK14" s="22" t="s">
        <v>23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K15" s="1"/>
      <c r="AR15" s="16"/>
      <c r="BS15" s="13" t="s">
        <v>3</v>
      </c>
    </row>
    <row r="16" spans="1:74" ht="12" customHeight="1" x14ac:dyDescent="0.2">
      <c r="B16" s="16"/>
      <c r="D16" s="22" t="s">
        <v>25</v>
      </c>
      <c r="K16" s="1"/>
      <c r="AK16" s="22" t="s">
        <v>22</v>
      </c>
      <c r="AN16" s="20" t="s">
        <v>1</v>
      </c>
      <c r="AR16" s="16"/>
      <c r="BS16" s="13" t="s">
        <v>3</v>
      </c>
    </row>
    <row r="17" spans="2:71" ht="18.600000000000001" customHeight="1" x14ac:dyDescent="0.2">
      <c r="B17" s="16"/>
      <c r="E17" s="20" t="s">
        <v>19</v>
      </c>
      <c r="K17" s="1"/>
      <c r="AK17" s="22" t="s">
        <v>23</v>
      </c>
      <c r="AN17" s="20" t="s">
        <v>1</v>
      </c>
      <c r="AR17" s="16"/>
      <c r="BS17" s="13" t="s">
        <v>26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600000000000001" customHeight="1" x14ac:dyDescent="0.2">
      <c r="B20" s="16"/>
      <c r="E20" s="20" t="s">
        <v>19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28</v>
      </c>
      <c r="AR22" s="16"/>
    </row>
    <row r="23" spans="2:71" ht="16.5" customHeight="1" x14ac:dyDescent="0.2">
      <c r="B23" s="16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.1" customHeight="1" x14ac:dyDescent="0.2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0">
        <f>ROUND(AG94,2)</f>
        <v>0</v>
      </c>
      <c r="AL26" s="161"/>
      <c r="AM26" s="161"/>
      <c r="AN26" s="161"/>
      <c r="AO26" s="161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62" t="s">
        <v>30</v>
      </c>
      <c r="M28" s="162"/>
      <c r="N28" s="162"/>
      <c r="O28" s="162"/>
      <c r="P28" s="162"/>
      <c r="W28" s="162" t="s">
        <v>31</v>
      </c>
      <c r="X28" s="162"/>
      <c r="Y28" s="162"/>
      <c r="Z28" s="162"/>
      <c r="AA28" s="162"/>
      <c r="AB28" s="162"/>
      <c r="AC28" s="162"/>
      <c r="AD28" s="162"/>
      <c r="AE28" s="162"/>
      <c r="AK28" s="162" t="s">
        <v>32</v>
      </c>
      <c r="AL28" s="162"/>
      <c r="AM28" s="162"/>
      <c r="AN28" s="162"/>
      <c r="AO28" s="162"/>
      <c r="AR28" s="25"/>
    </row>
    <row r="29" spans="2:71" s="2" customFormat="1" ht="14.45" customHeight="1" x14ac:dyDescent="0.2">
      <c r="B29" s="29"/>
      <c r="D29" s="22" t="s">
        <v>33</v>
      </c>
      <c r="F29" s="22" t="s">
        <v>34</v>
      </c>
      <c r="L29" s="165">
        <v>0.21</v>
      </c>
      <c r="M29" s="164"/>
      <c r="N29" s="164"/>
      <c r="O29" s="164"/>
      <c r="P29" s="164"/>
      <c r="W29" s="163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K29" s="163">
        <f>ROUND(AV94, 2)</f>
        <v>0</v>
      </c>
      <c r="AL29" s="164"/>
      <c r="AM29" s="164"/>
      <c r="AN29" s="164"/>
      <c r="AO29" s="164"/>
      <c r="AR29" s="29"/>
    </row>
    <row r="30" spans="2:71" s="2" customFormat="1" ht="14.45" customHeight="1" x14ac:dyDescent="0.2">
      <c r="B30" s="29"/>
      <c r="F30" s="22" t="s">
        <v>35</v>
      </c>
      <c r="L30" s="165">
        <v>0.12</v>
      </c>
      <c r="M30" s="164"/>
      <c r="N30" s="164"/>
      <c r="O30" s="164"/>
      <c r="P30" s="164"/>
      <c r="W30" s="163">
        <f>ROUND(BA94,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3">
        <f>ROUND(AW94, 2)</f>
        <v>0</v>
      </c>
      <c r="AL30" s="164"/>
      <c r="AM30" s="164"/>
      <c r="AN30" s="164"/>
      <c r="AO30" s="164"/>
      <c r="AR30" s="29"/>
    </row>
    <row r="31" spans="2:71" s="2" customFormat="1" ht="14.45" hidden="1" customHeight="1" x14ac:dyDescent="0.2">
      <c r="B31" s="29"/>
      <c r="F31" s="22" t="s">
        <v>36</v>
      </c>
      <c r="L31" s="165">
        <v>0.21</v>
      </c>
      <c r="M31" s="164"/>
      <c r="N31" s="164"/>
      <c r="O31" s="164"/>
      <c r="P31" s="164"/>
      <c r="W31" s="163">
        <f>ROUND(BB94,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3">
        <v>0</v>
      </c>
      <c r="AL31" s="164"/>
      <c r="AM31" s="164"/>
      <c r="AN31" s="164"/>
      <c r="AO31" s="164"/>
      <c r="AR31" s="29"/>
    </row>
    <row r="32" spans="2:71" s="2" customFormat="1" ht="14.45" hidden="1" customHeight="1" x14ac:dyDescent="0.2">
      <c r="B32" s="29"/>
      <c r="F32" s="22" t="s">
        <v>37</v>
      </c>
      <c r="L32" s="165">
        <v>0.12</v>
      </c>
      <c r="M32" s="164"/>
      <c r="N32" s="164"/>
      <c r="O32" s="164"/>
      <c r="P32" s="164"/>
      <c r="W32" s="163">
        <f>ROUND(BC94,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3">
        <v>0</v>
      </c>
      <c r="AL32" s="164"/>
      <c r="AM32" s="164"/>
      <c r="AN32" s="164"/>
      <c r="AO32" s="164"/>
      <c r="AR32" s="29"/>
    </row>
    <row r="33" spans="2:44" s="2" customFormat="1" ht="14.45" hidden="1" customHeight="1" x14ac:dyDescent="0.2">
      <c r="B33" s="29"/>
      <c r="F33" s="22" t="s">
        <v>38</v>
      </c>
      <c r="L33" s="165">
        <v>0</v>
      </c>
      <c r="M33" s="164"/>
      <c r="N33" s="164"/>
      <c r="O33" s="164"/>
      <c r="P33" s="164"/>
      <c r="W33" s="163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K33" s="163">
        <v>0</v>
      </c>
      <c r="AL33" s="164"/>
      <c r="AM33" s="164"/>
      <c r="AN33" s="164"/>
      <c r="AO33" s="164"/>
      <c r="AR33" s="29"/>
    </row>
    <row r="34" spans="2:44" s="1" customFormat="1" ht="6.95" customHeight="1" x14ac:dyDescent="0.2">
      <c r="B34" s="25"/>
      <c r="AR34" s="25"/>
    </row>
    <row r="35" spans="2:44" s="1" customFormat="1" ht="26.1" customHeight="1" x14ac:dyDescent="0.2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186" t="s">
        <v>41</v>
      </c>
      <c r="Y35" s="187"/>
      <c r="Z35" s="187"/>
      <c r="AA35" s="187"/>
      <c r="AB35" s="187"/>
      <c r="AC35" s="32"/>
      <c r="AD35" s="32"/>
      <c r="AE35" s="32"/>
      <c r="AF35" s="32"/>
      <c r="AG35" s="32"/>
      <c r="AH35" s="32"/>
      <c r="AI35" s="32"/>
      <c r="AJ35" s="32"/>
      <c r="AK35" s="188">
        <f>SUM(AK26:AK33)</f>
        <v>0</v>
      </c>
      <c r="AL35" s="187"/>
      <c r="AM35" s="187"/>
      <c r="AN35" s="187"/>
      <c r="AO35" s="189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 x14ac:dyDescent="0.2">
      <c r="B82" s="25"/>
      <c r="C82" s="17" t="s">
        <v>48</v>
      </c>
      <c r="AR82" s="25"/>
    </row>
    <row r="83" spans="1:90" s="1" customFormat="1" ht="6.95" customHeight="1" x14ac:dyDescent="0.2">
      <c r="B83" s="25"/>
      <c r="AR83" s="25"/>
    </row>
    <row r="84" spans="1:90" s="3" customFormat="1" ht="12" customHeight="1" x14ac:dyDescent="0.2">
      <c r="B84" s="41"/>
      <c r="C84" s="22" t="s">
        <v>12</v>
      </c>
      <c r="L84" s="3" t="str">
        <f>K5</f>
        <v>002</v>
      </c>
      <c r="AR84" s="41"/>
    </row>
    <row r="85" spans="1:90" s="4" customFormat="1" ht="36.950000000000003" customHeight="1" x14ac:dyDescent="0.2">
      <c r="B85" s="42"/>
      <c r="C85" s="43" t="s">
        <v>14</v>
      </c>
      <c r="L85" s="177" t="str">
        <f>K6</f>
        <v>Fotovoltaická elektrárna ALUKA systém s.r.o.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R85" s="42"/>
    </row>
    <row r="86" spans="1:90" s="1" customFormat="1" ht="6.95" customHeight="1" x14ac:dyDescent="0.2">
      <c r="B86" s="25"/>
      <c r="AR86" s="25"/>
    </row>
    <row r="87" spans="1:90" s="1" customFormat="1" ht="12" customHeight="1" x14ac:dyDescent="0.2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79" t="str">
        <f>IF(AN8= "","",AN8)</f>
        <v/>
      </c>
      <c r="AN87" s="179"/>
      <c r="AR87" s="25"/>
    </row>
    <row r="88" spans="1:90" s="1" customFormat="1" ht="6.95" customHeight="1" x14ac:dyDescent="0.2">
      <c r="B88" s="25"/>
      <c r="AR88" s="25"/>
    </row>
    <row r="89" spans="1:90" s="1" customFormat="1" ht="15.2" customHeight="1" x14ac:dyDescent="0.2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80" t="str">
        <f>IF(E17="","",E17)</f>
        <v xml:space="preserve"> </v>
      </c>
      <c r="AN89" s="181"/>
      <c r="AO89" s="181"/>
      <c r="AP89" s="181"/>
      <c r="AR89" s="25"/>
      <c r="AS89" s="182" t="s">
        <v>49</v>
      </c>
      <c r="AT89" s="18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 x14ac:dyDescent="0.2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80" t="str">
        <f>IF(E20="","",E20)</f>
        <v xml:space="preserve"> </v>
      </c>
      <c r="AN90" s="181"/>
      <c r="AO90" s="181"/>
      <c r="AP90" s="181"/>
      <c r="AR90" s="25"/>
      <c r="AS90" s="184"/>
      <c r="AT90" s="185"/>
      <c r="BD90" s="49"/>
    </row>
    <row r="91" spans="1:90" s="1" customFormat="1" ht="10.7" customHeight="1" x14ac:dyDescent="0.2">
      <c r="B91" s="25"/>
      <c r="AR91" s="25"/>
      <c r="AS91" s="184"/>
      <c r="AT91" s="185"/>
      <c r="BD91" s="49"/>
    </row>
    <row r="92" spans="1:90" s="1" customFormat="1" ht="29.25" customHeight="1" x14ac:dyDescent="0.2">
      <c r="B92" s="25"/>
      <c r="C92" s="172" t="s">
        <v>50</v>
      </c>
      <c r="D92" s="173"/>
      <c r="E92" s="173"/>
      <c r="F92" s="173"/>
      <c r="G92" s="173"/>
      <c r="H92" s="50"/>
      <c r="I92" s="174" t="s">
        <v>51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52</v>
      </c>
      <c r="AH92" s="173"/>
      <c r="AI92" s="173"/>
      <c r="AJ92" s="173"/>
      <c r="AK92" s="173"/>
      <c r="AL92" s="173"/>
      <c r="AM92" s="173"/>
      <c r="AN92" s="174" t="s">
        <v>53</v>
      </c>
      <c r="AO92" s="173"/>
      <c r="AP92" s="176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0" s="1" customFormat="1" ht="10.7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 x14ac:dyDescent="0.2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9">
        <f>ROUND(AG95,2)</f>
        <v>0</v>
      </c>
      <c r="AH94" s="169"/>
      <c r="AI94" s="169"/>
      <c r="AJ94" s="169"/>
      <c r="AK94" s="169"/>
      <c r="AL94" s="169"/>
      <c r="AM94" s="169"/>
      <c r="AN94" s="170">
        <f>SUM(AG94,AT94)</f>
        <v>0</v>
      </c>
      <c r="AO94" s="170"/>
      <c r="AP94" s="170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405.85199999999998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68</v>
      </c>
      <c r="BT94" s="65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0" s="6" customFormat="1" ht="16.5" customHeight="1" x14ac:dyDescent="0.2">
      <c r="A95" s="66" t="s">
        <v>72</v>
      </c>
      <c r="B95" s="67"/>
      <c r="C95" s="68"/>
      <c r="D95" s="168" t="s">
        <v>13</v>
      </c>
      <c r="E95" s="168"/>
      <c r="F95" s="168"/>
      <c r="G95" s="168"/>
      <c r="H95" s="168"/>
      <c r="I95" s="69"/>
      <c r="J95" s="168" t="s">
        <v>15</v>
      </c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6">
        <f>'002 - Fotovoltaika'!J28</f>
        <v>0</v>
      </c>
      <c r="AH95" s="167"/>
      <c r="AI95" s="167"/>
      <c r="AJ95" s="167"/>
      <c r="AK95" s="167"/>
      <c r="AL95" s="167"/>
      <c r="AM95" s="167"/>
      <c r="AN95" s="166">
        <f>SUM(AG95,AT95)</f>
        <v>0</v>
      </c>
      <c r="AO95" s="167"/>
      <c r="AP95" s="167"/>
      <c r="AQ95" s="70" t="s">
        <v>73</v>
      </c>
      <c r="AR95" s="67"/>
      <c r="AS95" s="71">
        <v>0</v>
      </c>
      <c r="AT95" s="72">
        <f>ROUND(SUM(AV95:AW95),2)</f>
        <v>0</v>
      </c>
      <c r="AU95" s="73">
        <f>'002 - Fotovoltaika'!O117</f>
        <v>405.85199999999998</v>
      </c>
      <c r="AV95" s="72">
        <f>'002 - Fotovoltaika'!J31</f>
        <v>0</v>
      </c>
      <c r="AW95" s="72">
        <f>'002 - Fotovoltaika'!J32</f>
        <v>0</v>
      </c>
      <c r="AX95" s="72">
        <f>'002 - Fotovoltaika'!J33</f>
        <v>0</v>
      </c>
      <c r="AY95" s="72">
        <f>'002 - Fotovoltaika'!J34</f>
        <v>0</v>
      </c>
      <c r="AZ95" s="72">
        <f>'002 - Fotovoltaika'!F31</f>
        <v>0</v>
      </c>
      <c r="BA95" s="72">
        <f>'002 - Fotovoltaika'!F32</f>
        <v>0</v>
      </c>
      <c r="BB95" s="72">
        <f>'002 - Fotovoltaika'!F33</f>
        <v>0</v>
      </c>
      <c r="BC95" s="72">
        <f>'002 - Fotovoltaika'!F34</f>
        <v>0</v>
      </c>
      <c r="BD95" s="74">
        <f>'002 - Fotovoltaika'!F35</f>
        <v>0</v>
      </c>
      <c r="BT95" s="75" t="s">
        <v>74</v>
      </c>
      <c r="BU95" s="75" t="s">
        <v>75</v>
      </c>
      <c r="BV95" s="75" t="s">
        <v>70</v>
      </c>
      <c r="BW95" s="75" t="s">
        <v>4</v>
      </c>
      <c r="BX95" s="75" t="s">
        <v>71</v>
      </c>
      <c r="CL95" s="75" t="s">
        <v>1</v>
      </c>
    </row>
    <row r="96" spans="1:90" s="1" customFormat="1" ht="30" customHeight="1" x14ac:dyDescent="0.2">
      <c r="B96" s="25"/>
      <c r="AR96" s="25"/>
    </row>
    <row r="97" spans="2:44" s="1" customFormat="1" ht="6.95" customHeight="1" x14ac:dyDescent="0.2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02 - Fotovoltaik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N187"/>
  <sheetViews>
    <sheetView showGridLines="0" tabSelected="1" topLeftCell="A163" zoomScale="114" zoomScaleNormal="125" workbookViewId="0">
      <selection activeCell="I187" sqref="I187"/>
    </sheetView>
  </sheetViews>
  <sheetFormatPr defaultColWidth="8.6640625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11.5" customWidth="1"/>
    <col min="8" max="8" width="14" customWidth="1"/>
    <col min="9" max="9" width="15.6640625" customWidth="1"/>
    <col min="10" max="10" width="22.1640625" customWidth="1"/>
    <col min="11" max="11" width="9.1640625" customWidth="1"/>
    <col min="12" max="12" width="10.6640625" customWidth="1"/>
    <col min="13" max="13" width="9.1640625" customWidth="1"/>
    <col min="14" max="19" width="14.1640625" customWidth="1"/>
    <col min="20" max="20" width="16.1640625" customWidth="1"/>
    <col min="21" max="21" width="12.1640625" customWidth="1"/>
    <col min="22" max="22" width="16.1640625" customWidth="1"/>
    <col min="23" max="23" width="12.1640625" customWidth="1"/>
    <col min="24" max="24" width="15" customWidth="1"/>
    <col min="25" max="25" width="11" customWidth="1"/>
    <col min="26" max="26" width="15" customWidth="1"/>
    <col min="27" max="27" width="16.1640625" customWidth="1"/>
    <col min="28" max="28" width="11" customWidth="1"/>
    <col min="29" max="29" width="15" customWidth="1"/>
    <col min="30" max="30" width="16.1640625" customWidth="1"/>
    <col min="42" max="42" width="8.6640625" customWidth="1"/>
    <col min="43" max="55" width="9.1640625" customWidth="1"/>
    <col min="56" max="56" width="12.1640625" customWidth="1"/>
    <col min="57" max="61" width="9.1640625" customWidth="1"/>
    <col min="62" max="62" width="13.1640625" customWidth="1"/>
    <col min="63" max="64" width="9.1640625" customWidth="1"/>
    <col min="65" max="65" width="8.6640625" customWidth="1"/>
  </cols>
  <sheetData>
    <row r="2" spans="2:45" ht="36.950000000000003" customHeight="1" x14ac:dyDescent="0.2">
      <c r="K2" s="171" t="s">
        <v>5</v>
      </c>
      <c r="L2" s="157"/>
      <c r="M2" s="157"/>
      <c r="N2" s="157"/>
      <c r="O2" s="157"/>
      <c r="P2" s="157"/>
      <c r="Q2" s="157"/>
      <c r="R2" s="157"/>
      <c r="S2" s="157"/>
      <c r="T2" s="157"/>
      <c r="U2" s="157"/>
      <c r="AS2" s="13" t="s">
        <v>4</v>
      </c>
    </row>
    <row r="3" spans="2:45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6"/>
      <c r="AS3" s="13" t="s">
        <v>76</v>
      </c>
    </row>
    <row r="4" spans="2:45" ht="24.95" customHeight="1" x14ac:dyDescent="0.2">
      <c r="B4" s="16"/>
      <c r="D4" s="17" t="s">
        <v>77</v>
      </c>
      <c r="K4" s="16"/>
      <c r="L4" s="76" t="s">
        <v>10</v>
      </c>
      <c r="AS4" s="13" t="s">
        <v>3</v>
      </c>
    </row>
    <row r="5" spans="2:45" ht="6.95" customHeight="1" x14ac:dyDescent="0.2">
      <c r="B5" s="16"/>
      <c r="K5" s="16"/>
    </row>
    <row r="6" spans="2:45" s="1" customFormat="1" ht="12" customHeight="1" x14ac:dyDescent="0.2">
      <c r="B6" s="25"/>
      <c r="D6" s="22" t="s">
        <v>14</v>
      </c>
      <c r="K6" s="25"/>
    </row>
    <row r="7" spans="2:45" s="1" customFormat="1" ht="16.5" customHeight="1" x14ac:dyDescent="0.2">
      <c r="B7" s="25"/>
      <c r="E7" s="177" t="s">
        <v>241</v>
      </c>
      <c r="F7" s="190"/>
      <c r="G7" s="190"/>
      <c r="H7" s="190"/>
      <c r="K7" s="25"/>
    </row>
    <row r="8" spans="2:45" s="1" customFormat="1" x14ac:dyDescent="0.2">
      <c r="B8" s="25"/>
      <c r="K8" s="25"/>
    </row>
    <row r="9" spans="2:45" s="1" customFormat="1" ht="12" customHeight="1" x14ac:dyDescent="0.2">
      <c r="B9" s="25"/>
      <c r="D9" s="22" t="s">
        <v>16</v>
      </c>
      <c r="F9" s="20" t="s">
        <v>1</v>
      </c>
      <c r="I9" s="22" t="s">
        <v>17</v>
      </c>
      <c r="J9" s="20" t="s">
        <v>1</v>
      </c>
      <c r="K9" s="25"/>
    </row>
    <row r="10" spans="2:45" s="1" customFormat="1" ht="12" customHeight="1" x14ac:dyDescent="0.2">
      <c r="B10" s="25"/>
      <c r="D10" s="22" t="s">
        <v>18</v>
      </c>
      <c r="F10" s="20" t="s">
        <v>19</v>
      </c>
      <c r="I10" s="22" t="s">
        <v>20</v>
      </c>
      <c r="J10" s="45"/>
      <c r="K10" s="25"/>
    </row>
    <row r="11" spans="2:45" s="1" customFormat="1" ht="10.7" customHeight="1" x14ac:dyDescent="0.2">
      <c r="B11" s="25"/>
      <c r="K11" s="25"/>
    </row>
    <row r="12" spans="2:45" s="1" customFormat="1" ht="12" customHeight="1" x14ac:dyDescent="0.2">
      <c r="B12" s="25"/>
      <c r="D12" s="22" t="s">
        <v>21</v>
      </c>
      <c r="I12" s="22" t="s">
        <v>22</v>
      </c>
      <c r="J12" s="20" t="str">
        <f>IF('Rekapitulace stavby'!AN10="","",'Rekapitulace stavby'!AN10)</f>
        <v/>
      </c>
      <c r="K12" s="25"/>
    </row>
    <row r="13" spans="2:45" s="1" customFormat="1" ht="18" customHeight="1" x14ac:dyDescent="0.2">
      <c r="B13" s="25"/>
      <c r="E13" s="20" t="str">
        <f>IF('Rekapitulace stavby'!E11="","",'Rekapitulace stavby'!E11)</f>
        <v xml:space="preserve"> </v>
      </c>
      <c r="I13" s="22" t="s">
        <v>23</v>
      </c>
      <c r="J13" s="20" t="str">
        <f>IF('Rekapitulace stavby'!AN11="","",'Rekapitulace stavby'!AN11)</f>
        <v/>
      </c>
      <c r="K13" s="25"/>
    </row>
    <row r="14" spans="2:45" s="1" customFormat="1" ht="6.95" customHeight="1" x14ac:dyDescent="0.2">
      <c r="B14" s="25"/>
      <c r="K14" s="25"/>
    </row>
    <row r="15" spans="2:45" s="1" customFormat="1" ht="12" customHeight="1" x14ac:dyDescent="0.2">
      <c r="B15" s="25"/>
      <c r="D15" s="22" t="s">
        <v>24</v>
      </c>
      <c r="I15" s="22" t="s">
        <v>22</v>
      </c>
      <c r="J15" s="20"/>
      <c r="K15" s="25"/>
    </row>
    <row r="16" spans="2:45" s="1" customFormat="1" ht="18" customHeight="1" x14ac:dyDescent="0.2">
      <c r="B16" s="25"/>
      <c r="I16" s="22" t="s">
        <v>23</v>
      </c>
      <c r="J16" s="20" t="s">
        <v>1</v>
      </c>
      <c r="K16" s="25"/>
    </row>
    <row r="17" spans="2:20" s="1" customFormat="1" ht="6.95" customHeight="1" x14ac:dyDescent="0.2">
      <c r="B17" s="25"/>
      <c r="K17" s="25"/>
    </row>
    <row r="18" spans="2:20" s="1" customFormat="1" ht="12" customHeight="1" x14ac:dyDescent="0.2">
      <c r="B18" s="25"/>
      <c r="D18" s="22" t="s">
        <v>25</v>
      </c>
      <c r="I18" s="22" t="s">
        <v>22</v>
      </c>
      <c r="J18" s="20"/>
      <c r="K18" s="25"/>
    </row>
    <row r="19" spans="2:20" s="1" customFormat="1" ht="18" customHeight="1" x14ac:dyDescent="0.2">
      <c r="B19" s="25"/>
      <c r="E19" s="20" t="s">
        <v>19</v>
      </c>
      <c r="I19" s="22" t="s">
        <v>23</v>
      </c>
      <c r="J19" s="20" t="s">
        <v>1</v>
      </c>
      <c r="K19" s="25"/>
    </row>
    <row r="20" spans="2:20" s="1" customFormat="1" ht="6.95" customHeight="1" x14ac:dyDescent="0.2">
      <c r="B20" s="25"/>
      <c r="K20" s="25"/>
    </row>
    <row r="21" spans="2:20" s="1" customFormat="1" ht="12" customHeight="1" x14ac:dyDescent="0.2">
      <c r="B21" s="25"/>
      <c r="D21" s="22" t="s">
        <v>27</v>
      </c>
      <c r="I21" s="22" t="s">
        <v>22</v>
      </c>
      <c r="J21" s="20" t="str">
        <f>IF('Rekapitulace stavby'!AN19="","",'Rekapitulace stavby'!AN19)</f>
        <v/>
      </c>
      <c r="K21" s="25"/>
    </row>
    <row r="22" spans="2:20" s="1" customFormat="1" ht="18" customHeight="1" x14ac:dyDescent="0.2">
      <c r="B22" s="25"/>
      <c r="E22" s="20" t="str">
        <f>IF('Rekapitulace stavby'!E20="","",'Rekapitulace stavby'!E20)</f>
        <v xml:space="preserve"> </v>
      </c>
      <c r="I22" s="22" t="s">
        <v>23</v>
      </c>
      <c r="J22" s="20" t="str">
        <f>IF('Rekapitulace stavby'!AN20="","",'Rekapitulace stavby'!AN20)</f>
        <v/>
      </c>
      <c r="K22" s="25"/>
    </row>
    <row r="23" spans="2:20" s="1" customFormat="1" ht="6.95" customHeight="1" x14ac:dyDescent="0.2">
      <c r="B23" s="25"/>
      <c r="K23" s="25"/>
    </row>
    <row r="24" spans="2:20" s="1" customFormat="1" ht="12" customHeight="1" x14ac:dyDescent="0.2">
      <c r="B24" s="25"/>
      <c r="D24" s="22" t="s">
        <v>28</v>
      </c>
      <c r="K24" s="25"/>
    </row>
    <row r="25" spans="2:20" s="7" customFormat="1" ht="16.5" customHeight="1" x14ac:dyDescent="0.2">
      <c r="B25" s="77"/>
      <c r="E25" s="159" t="s">
        <v>1</v>
      </c>
      <c r="F25" s="159"/>
      <c r="G25" s="159"/>
      <c r="H25" s="159"/>
      <c r="K25" s="77"/>
    </row>
    <row r="26" spans="2:20" s="1" customFormat="1" ht="6.95" customHeight="1" x14ac:dyDescent="0.2">
      <c r="B26" s="25"/>
      <c r="K26" s="25"/>
    </row>
    <row r="27" spans="2:20" s="1" customFormat="1" ht="6.95" customHeight="1" x14ac:dyDescent="0.2">
      <c r="B27" s="25"/>
      <c r="D27" s="46"/>
      <c r="E27" s="46"/>
      <c r="F27" s="46"/>
      <c r="G27" s="46"/>
      <c r="H27" s="46"/>
      <c r="I27" s="46"/>
      <c r="J27" s="46"/>
      <c r="K27" s="25"/>
    </row>
    <row r="28" spans="2:20" s="1" customFormat="1" ht="25.35" customHeight="1" x14ac:dyDescent="0.2">
      <c r="B28" s="25"/>
      <c r="D28" s="78" t="s">
        <v>29</v>
      </c>
      <c r="J28" s="59">
        <f>ROUND(J117, 2)</f>
        <v>0</v>
      </c>
      <c r="K28" s="25"/>
    </row>
    <row r="29" spans="2:20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25"/>
    </row>
    <row r="30" spans="2:20" s="1" customFormat="1" ht="14.45" customHeight="1" x14ac:dyDescent="0.2">
      <c r="B30" s="25"/>
      <c r="F30" s="28" t="s">
        <v>31</v>
      </c>
      <c r="I30" s="28" t="s">
        <v>30</v>
      </c>
      <c r="J30" s="28" t="s">
        <v>32</v>
      </c>
      <c r="K30" s="25"/>
      <c r="T30" s="129">
        <f>F31-J28</f>
        <v>0</v>
      </c>
    </row>
    <row r="31" spans="2:20" s="1" customFormat="1" ht="14.45" customHeight="1" x14ac:dyDescent="0.2">
      <c r="B31" s="25"/>
      <c r="D31" s="48" t="s">
        <v>33</v>
      </c>
      <c r="E31" s="22" t="s">
        <v>34</v>
      </c>
      <c r="F31" s="79">
        <f>ROUND((SUM(BD117:BD181)),  2)</f>
        <v>0</v>
      </c>
      <c r="I31" s="80">
        <v>0.21</v>
      </c>
      <c r="J31" s="79">
        <f>ROUND(((SUM(BD117:BD181))*I31),  2)</f>
        <v>0</v>
      </c>
      <c r="K31" s="25"/>
    </row>
    <row r="32" spans="2:20" s="1" customFormat="1" ht="14.45" customHeight="1" x14ac:dyDescent="0.2">
      <c r="B32" s="25"/>
      <c r="E32" s="22" t="s">
        <v>35</v>
      </c>
      <c r="F32" s="79">
        <f>ROUND((SUM(BE117:BE181)),  2)</f>
        <v>0</v>
      </c>
      <c r="I32" s="80">
        <v>0.12</v>
      </c>
      <c r="J32" s="79">
        <f>ROUND(((SUM(BE117:BE181))*I32),  2)</f>
        <v>0</v>
      </c>
      <c r="K32" s="25"/>
    </row>
    <row r="33" spans="2:11" s="1" customFormat="1" ht="14.45" hidden="1" customHeight="1" x14ac:dyDescent="0.2">
      <c r="B33" s="25"/>
      <c r="E33" s="22" t="s">
        <v>36</v>
      </c>
      <c r="F33" s="79">
        <f>ROUND((SUM(BF117:BF181)),  2)</f>
        <v>0</v>
      </c>
      <c r="I33" s="80">
        <v>0.21</v>
      </c>
      <c r="J33" s="79">
        <f>0</f>
        <v>0</v>
      </c>
      <c r="K33" s="25"/>
    </row>
    <row r="34" spans="2:11" s="1" customFormat="1" ht="14.45" hidden="1" customHeight="1" x14ac:dyDescent="0.2">
      <c r="B34" s="25"/>
      <c r="E34" s="22" t="s">
        <v>37</v>
      </c>
      <c r="F34" s="79">
        <f>ROUND((SUM(BG117:BG181)),  2)</f>
        <v>0</v>
      </c>
      <c r="I34" s="80">
        <v>0.12</v>
      </c>
      <c r="J34" s="79">
        <f>0</f>
        <v>0</v>
      </c>
      <c r="K34" s="25"/>
    </row>
    <row r="35" spans="2:11" s="1" customFormat="1" ht="14.45" hidden="1" customHeight="1" x14ac:dyDescent="0.2">
      <c r="B35" s="25"/>
      <c r="E35" s="22" t="s">
        <v>38</v>
      </c>
      <c r="F35" s="79">
        <f>ROUND((SUM(BH117:BH181)),  2)</f>
        <v>0</v>
      </c>
      <c r="I35" s="80">
        <v>0</v>
      </c>
      <c r="J35" s="79">
        <f>0</f>
        <v>0</v>
      </c>
      <c r="K35" s="25"/>
    </row>
    <row r="36" spans="2:11" s="1" customFormat="1" ht="6.95" customHeight="1" x14ac:dyDescent="0.2">
      <c r="B36" s="25"/>
      <c r="K36" s="25"/>
    </row>
    <row r="37" spans="2:11" s="1" customFormat="1" ht="25.35" customHeight="1" x14ac:dyDescent="0.2">
      <c r="B37" s="25"/>
      <c r="C37" s="81"/>
      <c r="D37" s="82" t="s">
        <v>39</v>
      </c>
      <c r="E37" s="50"/>
      <c r="F37" s="50"/>
      <c r="G37" s="83" t="s">
        <v>40</v>
      </c>
      <c r="H37" s="84" t="s">
        <v>41</v>
      </c>
      <c r="I37" s="50"/>
      <c r="J37" s="85">
        <f>SUM(J28:J35)</f>
        <v>0</v>
      </c>
      <c r="K37" s="25"/>
    </row>
    <row r="38" spans="2:11" s="1" customFormat="1" ht="14.45" customHeight="1" x14ac:dyDescent="0.2">
      <c r="B38" s="25"/>
      <c r="K38" s="25"/>
    </row>
    <row r="39" spans="2:11" ht="14.45" customHeight="1" x14ac:dyDescent="0.2">
      <c r="B39" s="16"/>
      <c r="K39" s="16"/>
    </row>
    <row r="40" spans="2:11" ht="14.45" customHeight="1" x14ac:dyDescent="0.2">
      <c r="B40" s="16"/>
      <c r="K40" s="16"/>
    </row>
    <row r="41" spans="2:11" ht="14.45" customHeight="1" x14ac:dyDescent="0.2">
      <c r="B41" s="16"/>
      <c r="K41" s="16"/>
    </row>
    <row r="42" spans="2:11" ht="14.45" customHeight="1" x14ac:dyDescent="0.2">
      <c r="B42" s="16"/>
      <c r="K42" s="16"/>
    </row>
    <row r="43" spans="2:11" ht="14.45" customHeight="1" x14ac:dyDescent="0.2">
      <c r="B43" s="16"/>
      <c r="K43" s="16"/>
    </row>
    <row r="44" spans="2:11" ht="14.45" customHeight="1" x14ac:dyDescent="0.2">
      <c r="B44" s="16"/>
      <c r="K44" s="16"/>
    </row>
    <row r="45" spans="2:11" ht="14.45" customHeight="1" x14ac:dyDescent="0.2">
      <c r="B45" s="16"/>
      <c r="K45" s="16"/>
    </row>
    <row r="46" spans="2:11" ht="14.45" customHeight="1" x14ac:dyDescent="0.2">
      <c r="B46" s="16"/>
      <c r="K46" s="16"/>
    </row>
    <row r="47" spans="2:11" ht="14.45" customHeight="1" x14ac:dyDescent="0.2">
      <c r="B47" s="16"/>
      <c r="K47" s="16"/>
    </row>
    <row r="48" spans="2:11" ht="14.45" customHeight="1" x14ac:dyDescent="0.2">
      <c r="B48" s="16"/>
      <c r="K48" s="16"/>
    </row>
    <row r="49" spans="2:11" ht="14.45" customHeight="1" x14ac:dyDescent="0.2">
      <c r="B49" s="16"/>
      <c r="K49" s="16"/>
    </row>
    <row r="50" spans="2:11" s="1" customFormat="1" ht="14.4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25"/>
    </row>
    <row r="51" spans="2:11" x14ac:dyDescent="0.2">
      <c r="B51" s="16"/>
      <c r="K51" s="16"/>
    </row>
    <row r="52" spans="2:11" x14ac:dyDescent="0.2">
      <c r="B52" s="16"/>
      <c r="K52" s="16"/>
    </row>
    <row r="53" spans="2:11" x14ac:dyDescent="0.2">
      <c r="B53" s="16"/>
      <c r="K53" s="16"/>
    </row>
    <row r="54" spans="2:11" x14ac:dyDescent="0.2">
      <c r="B54" s="16"/>
      <c r="K54" s="16"/>
    </row>
    <row r="55" spans="2:11" x14ac:dyDescent="0.2">
      <c r="B55" s="16"/>
      <c r="K55" s="16"/>
    </row>
    <row r="56" spans="2:11" x14ac:dyDescent="0.2">
      <c r="B56" s="16"/>
      <c r="K56" s="16"/>
    </row>
    <row r="57" spans="2:11" x14ac:dyDescent="0.2">
      <c r="B57" s="16"/>
      <c r="K57" s="16"/>
    </row>
    <row r="58" spans="2:11" x14ac:dyDescent="0.2">
      <c r="B58" s="16"/>
      <c r="K58" s="16"/>
    </row>
    <row r="59" spans="2:11" x14ac:dyDescent="0.2">
      <c r="B59" s="16"/>
      <c r="K59" s="16"/>
    </row>
    <row r="60" spans="2:11" x14ac:dyDescent="0.2">
      <c r="B60" s="16"/>
      <c r="K60" s="16"/>
    </row>
    <row r="61" spans="2:11" s="1" customFormat="1" ht="12.75" x14ac:dyDescent="0.2">
      <c r="B61" s="25"/>
      <c r="D61" s="36" t="s">
        <v>44</v>
      </c>
      <c r="E61" s="27"/>
      <c r="F61" s="86" t="s">
        <v>45</v>
      </c>
      <c r="G61" s="36" t="s">
        <v>44</v>
      </c>
      <c r="H61" s="27"/>
      <c r="I61" s="27"/>
      <c r="J61" s="87" t="s">
        <v>45</v>
      </c>
      <c r="K61" s="25"/>
    </row>
    <row r="62" spans="2:11" x14ac:dyDescent="0.2">
      <c r="B62" s="16"/>
      <c r="K62" s="16"/>
    </row>
    <row r="63" spans="2:11" x14ac:dyDescent="0.2">
      <c r="B63" s="16"/>
      <c r="K63" s="16"/>
    </row>
    <row r="64" spans="2:11" x14ac:dyDescent="0.2">
      <c r="B64" s="16"/>
      <c r="K64" s="16"/>
    </row>
    <row r="65" spans="2:11" s="1" customFormat="1" ht="12.75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25"/>
    </row>
    <row r="66" spans="2:11" x14ac:dyDescent="0.2">
      <c r="B66" s="16"/>
      <c r="K66" s="16"/>
    </row>
    <row r="67" spans="2:11" x14ac:dyDescent="0.2">
      <c r="B67" s="16"/>
      <c r="K67" s="16"/>
    </row>
    <row r="68" spans="2:11" x14ac:dyDescent="0.2">
      <c r="B68" s="16"/>
      <c r="K68" s="16"/>
    </row>
    <row r="69" spans="2:11" x14ac:dyDescent="0.2">
      <c r="B69" s="16"/>
      <c r="K69" s="16"/>
    </row>
    <row r="70" spans="2:11" x14ac:dyDescent="0.2">
      <c r="B70" s="16"/>
      <c r="K70" s="16"/>
    </row>
    <row r="71" spans="2:11" x14ac:dyDescent="0.2">
      <c r="B71" s="16"/>
      <c r="K71" s="16"/>
    </row>
    <row r="72" spans="2:11" x14ac:dyDescent="0.2">
      <c r="B72" s="16"/>
      <c r="K72" s="16"/>
    </row>
    <row r="73" spans="2:11" x14ac:dyDescent="0.2">
      <c r="B73" s="16"/>
      <c r="K73" s="16"/>
    </row>
    <row r="74" spans="2:11" x14ac:dyDescent="0.2">
      <c r="B74" s="16"/>
      <c r="K74" s="16"/>
    </row>
    <row r="75" spans="2:11" x14ac:dyDescent="0.2">
      <c r="B75" s="16"/>
      <c r="K75" s="16"/>
    </row>
    <row r="76" spans="2:11" s="1" customFormat="1" ht="12.75" x14ac:dyDescent="0.2">
      <c r="B76" s="25"/>
      <c r="D76" s="36" t="s">
        <v>44</v>
      </c>
      <c r="E76" s="27"/>
      <c r="F76" s="86" t="s">
        <v>45</v>
      </c>
      <c r="G76" s="36" t="s">
        <v>44</v>
      </c>
      <c r="H76" s="27"/>
      <c r="I76" s="27"/>
      <c r="J76" s="87" t="s">
        <v>45</v>
      </c>
      <c r="K76" s="25"/>
    </row>
    <row r="77" spans="2:11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25"/>
    </row>
    <row r="81" spans="2:46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25"/>
    </row>
    <row r="82" spans="2:46" s="1" customFormat="1" ht="24.95" customHeight="1" x14ac:dyDescent="0.2">
      <c r="B82" s="25"/>
      <c r="C82" s="17" t="s">
        <v>78</v>
      </c>
      <c r="K82" s="25"/>
    </row>
    <row r="83" spans="2:46" s="1" customFormat="1" ht="6.95" customHeight="1" x14ac:dyDescent="0.2">
      <c r="B83" s="25"/>
      <c r="K83" s="25"/>
    </row>
    <row r="84" spans="2:46" s="1" customFormat="1" ht="12" customHeight="1" x14ac:dyDescent="0.2">
      <c r="B84" s="25"/>
      <c r="C84" s="22" t="s">
        <v>14</v>
      </c>
      <c r="K84" s="25"/>
    </row>
    <row r="85" spans="2:46" s="1" customFormat="1" ht="16.5" customHeight="1" x14ac:dyDescent="0.2">
      <c r="B85" s="25"/>
      <c r="E85" s="177" t="str">
        <f>E7</f>
        <v>Fotovoltaická elektrárna  ALUKA systém s.r.o.</v>
      </c>
      <c r="F85" s="190"/>
      <c r="G85" s="190"/>
      <c r="H85" s="190"/>
      <c r="K85" s="25"/>
    </row>
    <row r="86" spans="2:46" s="1" customFormat="1" ht="6.95" customHeight="1" x14ac:dyDescent="0.2">
      <c r="B86" s="25"/>
      <c r="K86" s="25"/>
    </row>
    <row r="87" spans="2:46" s="1" customFormat="1" ht="12" customHeight="1" x14ac:dyDescent="0.2">
      <c r="B87" s="25"/>
      <c r="C87" s="22" t="s">
        <v>18</v>
      </c>
      <c r="F87" s="20" t="str">
        <f>F10</f>
        <v xml:space="preserve"> </v>
      </c>
      <c r="I87" s="22" t="s">
        <v>20</v>
      </c>
      <c r="J87" s="45" t="str">
        <f>IF(J10="","",J10)</f>
        <v/>
      </c>
      <c r="K87" s="25"/>
    </row>
    <row r="88" spans="2:46" s="1" customFormat="1" ht="6.95" customHeight="1" x14ac:dyDescent="0.2">
      <c r="B88" s="25"/>
      <c r="K88" s="25"/>
    </row>
    <row r="89" spans="2:46" s="1" customFormat="1" ht="15.2" customHeight="1" x14ac:dyDescent="0.2">
      <c r="B89" s="25"/>
      <c r="C89" s="22" t="s">
        <v>21</v>
      </c>
      <c r="F89" s="20" t="str">
        <f>E13</f>
        <v xml:space="preserve"> </v>
      </c>
      <c r="I89" s="22" t="s">
        <v>25</v>
      </c>
      <c r="J89" s="23" t="str">
        <f>E19</f>
        <v xml:space="preserve"> </v>
      </c>
      <c r="K89" s="25"/>
    </row>
    <row r="90" spans="2:46" s="1" customFormat="1" ht="15.2" customHeight="1" x14ac:dyDescent="0.2">
      <c r="B90" s="25"/>
      <c r="C90" s="22" t="s">
        <v>24</v>
      </c>
      <c r="F90" s="20" t="str">
        <f>IF(E16="","",E16)</f>
        <v/>
      </c>
      <c r="I90" s="22" t="s">
        <v>27</v>
      </c>
      <c r="J90" s="23" t="str">
        <f>E22</f>
        <v xml:space="preserve"> </v>
      </c>
      <c r="K90" s="25"/>
    </row>
    <row r="91" spans="2:46" s="1" customFormat="1" ht="10.35" customHeight="1" x14ac:dyDescent="0.2">
      <c r="B91" s="25"/>
      <c r="K91" s="25"/>
    </row>
    <row r="92" spans="2:46" s="1" customFormat="1" ht="29.25" customHeight="1" x14ac:dyDescent="0.2">
      <c r="B92" s="25"/>
      <c r="C92" s="88" t="s">
        <v>79</v>
      </c>
      <c r="D92" s="81"/>
      <c r="E92" s="81"/>
      <c r="F92" s="81"/>
      <c r="G92" s="81"/>
      <c r="H92" s="81"/>
      <c r="I92" s="81"/>
      <c r="J92" s="89" t="s">
        <v>80</v>
      </c>
      <c r="K92" s="25"/>
    </row>
    <row r="93" spans="2:46" s="1" customFormat="1" ht="10.35" customHeight="1" x14ac:dyDescent="0.2">
      <c r="B93" s="25"/>
      <c r="K93" s="25"/>
    </row>
    <row r="94" spans="2:46" s="1" customFormat="1" ht="22.7" customHeight="1" x14ac:dyDescent="0.2">
      <c r="B94" s="25"/>
      <c r="C94" s="90" t="s">
        <v>81</v>
      </c>
      <c r="J94" s="59">
        <f>J117</f>
        <v>0</v>
      </c>
      <c r="K94" s="25"/>
      <c r="AT94" s="13" t="s">
        <v>82</v>
      </c>
    </row>
    <row r="95" spans="2:46" s="8" customFormat="1" ht="24.95" customHeight="1" x14ac:dyDescent="0.2">
      <c r="B95" s="91"/>
      <c r="D95" s="92" t="s">
        <v>83</v>
      </c>
      <c r="E95" s="93"/>
      <c r="F95" s="93"/>
      <c r="G95" s="93"/>
      <c r="H95" s="93"/>
      <c r="I95" s="93"/>
      <c r="J95" s="94">
        <f>J118</f>
        <v>0</v>
      </c>
      <c r="K95" s="91"/>
    </row>
    <row r="96" spans="2:46" s="9" customFormat="1" ht="20.100000000000001" customHeight="1" x14ac:dyDescent="0.2">
      <c r="B96" s="95"/>
      <c r="D96" s="96" t="s">
        <v>84</v>
      </c>
      <c r="E96" s="97"/>
      <c r="F96" s="97"/>
      <c r="G96" s="97"/>
      <c r="H96" s="97"/>
      <c r="I96" s="97"/>
      <c r="J96" s="98">
        <f>J119</f>
        <v>0</v>
      </c>
      <c r="K96" s="95"/>
    </row>
    <row r="97" spans="2:11" s="8" customFormat="1" ht="24.95" customHeight="1" x14ac:dyDescent="0.2">
      <c r="B97" s="91"/>
      <c r="D97" s="92" t="s">
        <v>85</v>
      </c>
      <c r="E97" s="93"/>
      <c r="F97" s="93"/>
      <c r="G97" s="93"/>
      <c r="H97" s="93"/>
      <c r="I97" s="93"/>
      <c r="J97" s="94">
        <f>J173</f>
        <v>0</v>
      </c>
      <c r="K97" s="91"/>
    </row>
    <row r="98" spans="2:11" s="9" customFormat="1" ht="20.100000000000001" customHeight="1" x14ac:dyDescent="0.2">
      <c r="B98" s="95"/>
      <c r="D98" s="96" t="s">
        <v>86</v>
      </c>
      <c r="E98" s="97"/>
      <c r="F98" s="97"/>
      <c r="G98" s="97"/>
      <c r="H98" s="97"/>
      <c r="I98" s="97"/>
      <c r="J98" s="98">
        <f>J174</f>
        <v>0</v>
      </c>
      <c r="K98" s="95"/>
    </row>
    <row r="99" spans="2:11" s="9" customFormat="1" ht="20.100000000000001" customHeight="1" x14ac:dyDescent="0.2">
      <c r="B99" s="95"/>
      <c r="D99" s="96" t="s">
        <v>87</v>
      </c>
      <c r="E99" s="97"/>
      <c r="F99" s="97"/>
      <c r="G99" s="97"/>
      <c r="H99" s="97"/>
      <c r="I99" s="97"/>
      <c r="J99" s="98">
        <f>J177</f>
        <v>0</v>
      </c>
      <c r="K99" s="95"/>
    </row>
    <row r="100" spans="2:11" s="1" customFormat="1" ht="21.75" customHeight="1" x14ac:dyDescent="0.2">
      <c r="B100" s="25"/>
      <c r="K100" s="25"/>
    </row>
    <row r="101" spans="2:11" s="1" customFormat="1" ht="6.95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25"/>
    </row>
    <row r="105" spans="2:11" s="1" customFormat="1" ht="6.95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25"/>
    </row>
    <row r="106" spans="2:11" s="1" customFormat="1" ht="24.95" customHeight="1" x14ac:dyDescent="0.2">
      <c r="B106" s="25"/>
      <c r="C106" s="17" t="s">
        <v>88</v>
      </c>
      <c r="K106" s="25"/>
    </row>
    <row r="107" spans="2:11" s="1" customFormat="1" ht="6.95" customHeight="1" x14ac:dyDescent="0.2">
      <c r="B107" s="25"/>
      <c r="K107" s="25"/>
    </row>
    <row r="108" spans="2:11" s="1" customFormat="1" ht="12" customHeight="1" x14ac:dyDescent="0.2">
      <c r="B108" s="25"/>
      <c r="C108" s="22" t="s">
        <v>14</v>
      </c>
      <c r="K108" s="25"/>
    </row>
    <row r="109" spans="2:11" s="1" customFormat="1" ht="16.5" customHeight="1" x14ac:dyDescent="0.2">
      <c r="B109" s="25"/>
      <c r="E109" s="177" t="str">
        <f>E7</f>
        <v>Fotovoltaická elektrárna  ALUKA systém s.r.o.</v>
      </c>
      <c r="F109" s="190"/>
      <c r="G109" s="190"/>
      <c r="H109" s="190"/>
      <c r="K109" s="25"/>
    </row>
    <row r="110" spans="2:11" s="1" customFormat="1" ht="6.95" customHeight="1" x14ac:dyDescent="0.2">
      <c r="B110" s="25"/>
      <c r="K110" s="25"/>
    </row>
    <row r="111" spans="2:11" s="1" customFormat="1" ht="12" customHeight="1" x14ac:dyDescent="0.2">
      <c r="B111" s="25"/>
      <c r="C111" s="22" t="s">
        <v>18</v>
      </c>
      <c r="F111" s="20" t="str">
        <f>F10</f>
        <v xml:space="preserve"> </v>
      </c>
      <c r="I111" s="22" t="s">
        <v>20</v>
      </c>
      <c r="J111" s="45" t="str">
        <f>IF(J10="","",J10)</f>
        <v/>
      </c>
      <c r="K111" s="25"/>
    </row>
    <row r="112" spans="2:11" s="1" customFormat="1" ht="6.95" customHeight="1" x14ac:dyDescent="0.2">
      <c r="B112" s="25"/>
      <c r="K112" s="25"/>
    </row>
    <row r="113" spans="2:64" s="1" customFormat="1" ht="15.2" customHeight="1" x14ac:dyDescent="0.2">
      <c r="B113" s="25"/>
      <c r="C113" s="22" t="s">
        <v>21</v>
      </c>
      <c r="F113" s="20" t="str">
        <f>E13</f>
        <v xml:space="preserve"> </v>
      </c>
      <c r="I113" s="22" t="s">
        <v>25</v>
      </c>
      <c r="J113" s="23" t="str">
        <f>E19</f>
        <v xml:space="preserve"> </v>
      </c>
      <c r="K113" s="25"/>
    </row>
    <row r="114" spans="2:64" s="1" customFormat="1" ht="15.2" customHeight="1" x14ac:dyDescent="0.2">
      <c r="B114" s="25"/>
      <c r="C114" s="22" t="s">
        <v>24</v>
      </c>
      <c r="F114" s="20" t="str">
        <f>IF(E16="","",E16)</f>
        <v/>
      </c>
      <c r="I114" s="22" t="s">
        <v>27</v>
      </c>
      <c r="J114" s="23" t="str">
        <f>E22</f>
        <v xml:space="preserve"> </v>
      </c>
      <c r="K114" s="25"/>
    </row>
    <row r="115" spans="2:64" s="1" customFormat="1" ht="10.35" customHeight="1" x14ac:dyDescent="0.2">
      <c r="B115" s="25"/>
      <c r="K115" s="25"/>
    </row>
    <row r="116" spans="2:64" s="10" customFormat="1" ht="29.25" customHeight="1" x14ac:dyDescent="0.2">
      <c r="B116" s="99"/>
      <c r="C116" s="100" t="s">
        <v>89</v>
      </c>
      <c r="D116" s="101" t="s">
        <v>54</v>
      </c>
      <c r="E116" s="101" t="s">
        <v>50</v>
      </c>
      <c r="F116" s="101" t="s">
        <v>51</v>
      </c>
      <c r="G116" s="101" t="s">
        <v>90</v>
      </c>
      <c r="H116" s="101" t="s">
        <v>91</v>
      </c>
      <c r="I116" s="101" t="s">
        <v>92</v>
      </c>
      <c r="J116" s="101" t="s">
        <v>80</v>
      </c>
      <c r="K116" s="99"/>
      <c r="L116" s="52" t="s">
        <v>1</v>
      </c>
      <c r="M116" s="53" t="s">
        <v>33</v>
      </c>
      <c r="N116" s="53" t="s">
        <v>93</v>
      </c>
      <c r="O116" s="53" t="s">
        <v>94</v>
      </c>
      <c r="P116" s="53" t="s">
        <v>95</v>
      </c>
      <c r="Q116" s="53" t="s">
        <v>96</v>
      </c>
      <c r="R116" s="53" t="s">
        <v>97</v>
      </c>
      <c r="S116" s="54" t="s">
        <v>98</v>
      </c>
    </row>
    <row r="117" spans="2:64" s="1" customFormat="1" ht="22.7" customHeight="1" x14ac:dyDescent="0.25">
      <c r="B117" s="25"/>
      <c r="C117" s="57" t="s">
        <v>99</v>
      </c>
      <c r="J117" s="102">
        <f>BJ117</f>
        <v>0</v>
      </c>
      <c r="K117" s="25"/>
      <c r="L117" s="55"/>
      <c r="M117" s="46"/>
      <c r="N117" s="46"/>
      <c r="O117" s="103">
        <f>O118+O173</f>
        <v>405.85199999999998</v>
      </c>
      <c r="P117" s="46"/>
      <c r="Q117" s="103">
        <f>Q118+Q173</f>
        <v>5.4278000000000013</v>
      </c>
      <c r="R117" s="46"/>
      <c r="S117" s="104">
        <f>S118+S173</f>
        <v>0</v>
      </c>
      <c r="AS117" s="13" t="s">
        <v>68</v>
      </c>
      <c r="AT117" s="13" t="s">
        <v>82</v>
      </c>
      <c r="BJ117" s="105">
        <f>BJ118+BJ173+BJ177</f>
        <v>0</v>
      </c>
    </row>
    <row r="118" spans="2:64" s="11" customFormat="1" ht="26.1" customHeight="1" x14ac:dyDescent="0.2">
      <c r="B118" s="106"/>
      <c r="D118" s="107" t="s">
        <v>68</v>
      </c>
      <c r="E118" s="108" t="s">
        <v>100</v>
      </c>
      <c r="F118" s="108" t="s">
        <v>101</v>
      </c>
      <c r="J118" s="109">
        <f>BJ118</f>
        <v>0</v>
      </c>
      <c r="K118" s="106"/>
      <c r="L118" s="110"/>
      <c r="O118" s="111">
        <f>O119</f>
        <v>405.85199999999998</v>
      </c>
      <c r="Q118" s="111">
        <f>Q119</f>
        <v>5.4278000000000013</v>
      </c>
      <c r="S118" s="112">
        <f>S119</f>
        <v>0</v>
      </c>
      <c r="AQ118" s="107" t="s">
        <v>76</v>
      </c>
      <c r="AS118" s="113" t="s">
        <v>68</v>
      </c>
      <c r="AT118" s="113" t="s">
        <v>69</v>
      </c>
      <c r="AX118" s="107" t="s">
        <v>102</v>
      </c>
      <c r="BJ118" s="114">
        <f>BJ119</f>
        <v>0</v>
      </c>
    </row>
    <row r="119" spans="2:64" s="11" customFormat="1" ht="22.7" customHeight="1" x14ac:dyDescent="0.2">
      <c r="B119" s="106"/>
      <c r="D119" s="107" t="s">
        <v>68</v>
      </c>
      <c r="E119" s="115" t="s">
        <v>103</v>
      </c>
      <c r="F119" s="115" t="s">
        <v>104</v>
      </c>
      <c r="J119" s="116">
        <f>BJ119</f>
        <v>0</v>
      </c>
      <c r="K119" s="106"/>
      <c r="L119" s="110"/>
      <c r="O119" s="111">
        <f>SUM(O120:O167)</f>
        <v>405.85199999999998</v>
      </c>
      <c r="Q119" s="111">
        <f>SUM(Q120:Q167)</f>
        <v>5.4278000000000013</v>
      </c>
      <c r="S119" s="112">
        <f>SUM(S120:S167)</f>
        <v>0</v>
      </c>
      <c r="AQ119" s="107" t="s">
        <v>76</v>
      </c>
      <c r="AS119" s="113" t="s">
        <v>68</v>
      </c>
      <c r="AT119" s="113" t="s">
        <v>74</v>
      </c>
      <c r="AX119" s="107" t="s">
        <v>102</v>
      </c>
      <c r="BJ119" s="114">
        <f>SUM(BJ120:BJ171)</f>
        <v>0</v>
      </c>
    </row>
    <row r="120" spans="2:64" s="1" customFormat="1" ht="24.2" customHeight="1" x14ac:dyDescent="0.2">
      <c r="B120" s="117"/>
      <c r="C120" s="118" t="s">
        <v>74</v>
      </c>
      <c r="D120" s="118" t="s">
        <v>105</v>
      </c>
      <c r="E120" s="119" t="s">
        <v>210</v>
      </c>
      <c r="F120" s="120" t="s">
        <v>211</v>
      </c>
      <c r="G120" s="121" t="s">
        <v>106</v>
      </c>
      <c r="H120" s="122">
        <v>1100</v>
      </c>
      <c r="I120" s="123"/>
      <c r="J120" s="123">
        <f>ROUND(I120*H120,2)</f>
        <v>0</v>
      </c>
      <c r="K120" s="25"/>
      <c r="L120" s="124" t="s">
        <v>1</v>
      </c>
      <c r="M120" s="125" t="s">
        <v>34</v>
      </c>
      <c r="N120" s="126">
        <v>7.0000000000000007E-2</v>
      </c>
      <c r="O120" s="126">
        <f>N120*H120</f>
        <v>77.000000000000014</v>
      </c>
      <c r="P120" s="126">
        <v>0</v>
      </c>
      <c r="Q120" s="126">
        <f>P120*H120</f>
        <v>0</v>
      </c>
      <c r="R120" s="126">
        <v>0</v>
      </c>
      <c r="S120" s="127">
        <f>R120*H120</f>
        <v>0</v>
      </c>
      <c r="AQ120" s="128" t="s">
        <v>107</v>
      </c>
      <c r="AS120" s="128" t="s">
        <v>105</v>
      </c>
      <c r="AT120" s="128" t="s">
        <v>76</v>
      </c>
      <c r="AX120" s="13" t="s">
        <v>102</v>
      </c>
      <c r="BD120" s="129">
        <f>IF(M120="základní",J120,0)</f>
        <v>0</v>
      </c>
      <c r="BE120" s="129">
        <f>IF(M120="snížená",J120,0)</f>
        <v>0</v>
      </c>
      <c r="BF120" s="129">
        <f>IF(M120="zákl. přenesená",J120,0)</f>
        <v>0</v>
      </c>
      <c r="BG120" s="129">
        <f>IF(M120="sníž. přenesená",J120,0)</f>
        <v>0</v>
      </c>
      <c r="BH120" s="129">
        <f>IF(M120="nulová",J120,0)</f>
        <v>0</v>
      </c>
      <c r="BI120" s="13" t="s">
        <v>74</v>
      </c>
      <c r="BJ120" s="129">
        <f>ROUND(I120*H120,2)</f>
        <v>0</v>
      </c>
      <c r="BK120" s="13" t="s">
        <v>107</v>
      </c>
      <c r="BL120" s="128" t="s">
        <v>108</v>
      </c>
    </row>
    <row r="121" spans="2:64" s="1" customFormat="1" ht="19.5" x14ac:dyDescent="0.2">
      <c r="B121" s="25"/>
      <c r="D121" s="130" t="s">
        <v>109</v>
      </c>
      <c r="F121" s="131" t="s">
        <v>110</v>
      </c>
      <c r="K121" s="25"/>
      <c r="L121" s="132"/>
      <c r="S121" s="49"/>
      <c r="AS121" s="13" t="s">
        <v>109</v>
      </c>
      <c r="AT121" s="13" t="s">
        <v>76</v>
      </c>
    </row>
    <row r="122" spans="2:64" s="1" customFormat="1" ht="33" customHeight="1" x14ac:dyDescent="0.2">
      <c r="B122" s="117"/>
      <c r="C122" s="133" t="s">
        <v>76</v>
      </c>
      <c r="D122" s="133" t="s">
        <v>111</v>
      </c>
      <c r="E122" s="134" t="s">
        <v>212</v>
      </c>
      <c r="F122" s="135" t="s">
        <v>213</v>
      </c>
      <c r="G122" s="136" t="s">
        <v>106</v>
      </c>
      <c r="H122" s="137">
        <v>1100</v>
      </c>
      <c r="I122" s="138"/>
      <c r="J122" s="138">
        <f>ROUND(I122*H122,2)</f>
        <v>0</v>
      </c>
      <c r="K122" s="139"/>
      <c r="L122" s="140" t="s">
        <v>1</v>
      </c>
      <c r="M122" s="141" t="s">
        <v>34</v>
      </c>
      <c r="N122" s="126">
        <v>0</v>
      </c>
      <c r="O122" s="126">
        <f>N122*H122</f>
        <v>0</v>
      </c>
      <c r="P122" s="126">
        <v>1E-4</v>
      </c>
      <c r="Q122" s="126">
        <f>P122*H122</f>
        <v>0.11</v>
      </c>
      <c r="R122" s="126">
        <v>0</v>
      </c>
      <c r="S122" s="127">
        <f>R122*H122</f>
        <v>0</v>
      </c>
      <c r="AQ122" s="128" t="s">
        <v>114</v>
      </c>
      <c r="AS122" s="128" t="s">
        <v>111</v>
      </c>
      <c r="AT122" s="128" t="s">
        <v>76</v>
      </c>
      <c r="AX122" s="13" t="s">
        <v>102</v>
      </c>
      <c r="BD122" s="129">
        <f>IF(M122="základní",J122,0)</f>
        <v>0</v>
      </c>
      <c r="BE122" s="129">
        <f>IF(M122="snížená",J122,0)</f>
        <v>0</v>
      </c>
      <c r="BF122" s="129">
        <f>IF(M122="zákl. přenesená",J122,0)</f>
        <v>0</v>
      </c>
      <c r="BG122" s="129">
        <f>IF(M122="sníž. přenesená",J122,0)</f>
        <v>0</v>
      </c>
      <c r="BH122" s="129">
        <f>IF(M122="nulová",J122,0)</f>
        <v>0</v>
      </c>
      <c r="BI122" s="13" t="s">
        <v>74</v>
      </c>
      <c r="BJ122" s="129">
        <f>ROUND(I122*H122,2)</f>
        <v>0</v>
      </c>
      <c r="BK122" s="13" t="s">
        <v>107</v>
      </c>
      <c r="BL122" s="128" t="s">
        <v>115</v>
      </c>
    </row>
    <row r="123" spans="2:64" s="1" customFormat="1" ht="19.5" x14ac:dyDescent="0.2">
      <c r="B123" s="25"/>
      <c r="D123" s="130" t="s">
        <v>109</v>
      </c>
      <c r="F123" s="131" t="s">
        <v>112</v>
      </c>
      <c r="K123" s="25"/>
      <c r="L123" s="132"/>
      <c r="S123" s="49"/>
      <c r="AS123" s="13" t="s">
        <v>109</v>
      </c>
      <c r="AT123" s="13" t="s">
        <v>76</v>
      </c>
    </row>
    <row r="124" spans="2:64" s="1" customFormat="1" ht="33" customHeight="1" x14ac:dyDescent="0.2">
      <c r="B124" s="117"/>
      <c r="C124" s="133" t="s">
        <v>76</v>
      </c>
      <c r="D124" s="133" t="s">
        <v>111</v>
      </c>
      <c r="E124" s="134">
        <v>34111803</v>
      </c>
      <c r="F124" s="135" t="s">
        <v>214</v>
      </c>
      <c r="G124" s="136" t="s">
        <v>113</v>
      </c>
      <c r="H124" s="137">
        <v>80</v>
      </c>
      <c r="I124" s="138"/>
      <c r="J124" s="138">
        <f>ROUND(I124*H124,2)</f>
        <v>0</v>
      </c>
      <c r="K124" s="139"/>
      <c r="L124" s="140"/>
      <c r="M124" s="141" t="s">
        <v>34</v>
      </c>
      <c r="N124" s="126">
        <v>0</v>
      </c>
      <c r="O124" s="126">
        <f>N124*H124</f>
        <v>0</v>
      </c>
      <c r="P124" s="126">
        <v>1E-4</v>
      </c>
      <c r="Q124" s="126">
        <f>P124*H124</f>
        <v>8.0000000000000002E-3</v>
      </c>
      <c r="R124" s="126">
        <v>0</v>
      </c>
      <c r="S124" s="127">
        <f>R124*H124</f>
        <v>0</v>
      </c>
      <c r="AQ124" s="128"/>
      <c r="AS124" s="128"/>
      <c r="AT124" s="128"/>
      <c r="AX124" s="13" t="s">
        <v>102</v>
      </c>
      <c r="BD124" s="129">
        <f>IF(M124="základní",J124,0)</f>
        <v>0</v>
      </c>
      <c r="BE124" s="129">
        <f>IF(M124="snížená",J124,0)</f>
        <v>0</v>
      </c>
      <c r="BF124" s="129">
        <f>IF(M124="zákl. přenesená",J124,0)</f>
        <v>0</v>
      </c>
      <c r="BG124" s="129">
        <f>IF(M124="sníž. přenesená",J124,0)</f>
        <v>0</v>
      </c>
      <c r="BH124" s="129">
        <f>IF(M124="nulová",J124,0)</f>
        <v>0</v>
      </c>
      <c r="BI124" s="13" t="s">
        <v>74</v>
      </c>
      <c r="BJ124" s="129">
        <f>ROUND(I124*H124,2)</f>
        <v>0</v>
      </c>
      <c r="BK124" s="13" t="s">
        <v>107</v>
      </c>
      <c r="BL124" s="128" t="s">
        <v>115</v>
      </c>
    </row>
    <row r="125" spans="2:64" s="1" customFormat="1" x14ac:dyDescent="0.2">
      <c r="B125" s="25"/>
      <c r="D125" s="130"/>
      <c r="F125" s="131"/>
      <c r="K125" s="25"/>
      <c r="L125" s="132"/>
      <c r="S125" s="49"/>
      <c r="AS125" s="13"/>
      <c r="AT125" s="13"/>
    </row>
    <row r="126" spans="2:64" s="1" customFormat="1" ht="24.2" customHeight="1" x14ac:dyDescent="0.2">
      <c r="B126" s="117"/>
      <c r="C126" s="118" t="s">
        <v>116</v>
      </c>
      <c r="D126" s="118" t="s">
        <v>105</v>
      </c>
      <c r="E126" s="119" t="s">
        <v>117</v>
      </c>
      <c r="F126" s="120" t="s">
        <v>118</v>
      </c>
      <c r="G126" s="121" t="s">
        <v>106</v>
      </c>
      <c r="H126" s="122">
        <v>30</v>
      </c>
      <c r="I126" s="123"/>
      <c r="J126" s="123">
        <f>ROUND(I126*H126,2)</f>
        <v>0</v>
      </c>
      <c r="K126" s="25"/>
      <c r="L126" s="124" t="s">
        <v>1</v>
      </c>
      <c r="M126" s="125" t="s">
        <v>34</v>
      </c>
      <c r="N126" s="126">
        <v>5.8000000000000003E-2</v>
      </c>
      <c r="O126" s="126">
        <f>N126*H126</f>
        <v>1.74</v>
      </c>
      <c r="P126" s="126">
        <v>0</v>
      </c>
      <c r="Q126" s="126">
        <f>P126*H126</f>
        <v>0</v>
      </c>
      <c r="R126" s="126">
        <v>0</v>
      </c>
      <c r="S126" s="127">
        <f>R126*H126</f>
        <v>0</v>
      </c>
      <c r="AQ126" s="128" t="s">
        <v>107</v>
      </c>
      <c r="AS126" s="128" t="s">
        <v>105</v>
      </c>
      <c r="AT126" s="128" t="s">
        <v>76</v>
      </c>
      <c r="AX126" s="13" t="s">
        <v>102</v>
      </c>
      <c r="BD126" s="129">
        <f>IF(M126="základní",J126,0)</f>
        <v>0</v>
      </c>
      <c r="BE126" s="129">
        <f>IF(M126="snížená",J126,0)</f>
        <v>0</v>
      </c>
      <c r="BF126" s="129">
        <f>IF(M126="zákl. přenesená",J126,0)</f>
        <v>0</v>
      </c>
      <c r="BG126" s="129">
        <f>IF(M126="sníž. přenesená",J126,0)</f>
        <v>0</v>
      </c>
      <c r="BH126" s="129">
        <f>IF(M126="nulová",J126,0)</f>
        <v>0</v>
      </c>
      <c r="BI126" s="13" t="s">
        <v>74</v>
      </c>
      <c r="BJ126" s="129">
        <f>ROUND(I126*H126,2)</f>
        <v>0</v>
      </c>
      <c r="BK126" s="13" t="s">
        <v>107</v>
      </c>
      <c r="BL126" s="128" t="s">
        <v>119</v>
      </c>
    </row>
    <row r="127" spans="2:64" s="1" customFormat="1" ht="19.5" x14ac:dyDescent="0.2">
      <c r="B127" s="25"/>
      <c r="D127" s="130" t="s">
        <v>109</v>
      </c>
      <c r="F127" s="131" t="s">
        <v>120</v>
      </c>
      <c r="K127" s="25"/>
      <c r="L127" s="132"/>
      <c r="S127" s="49"/>
      <c r="AS127" s="13" t="s">
        <v>109</v>
      </c>
      <c r="AT127" s="13" t="s">
        <v>76</v>
      </c>
    </row>
    <row r="128" spans="2:64" s="1" customFormat="1" ht="24.2" customHeight="1" x14ac:dyDescent="0.2">
      <c r="B128" s="117"/>
      <c r="C128" s="133" t="s">
        <v>121</v>
      </c>
      <c r="D128" s="133" t="s">
        <v>111</v>
      </c>
      <c r="E128" s="134" t="s">
        <v>122</v>
      </c>
      <c r="F128" s="135" t="s">
        <v>123</v>
      </c>
      <c r="G128" s="136" t="s">
        <v>106</v>
      </c>
      <c r="H128" s="137">
        <v>30</v>
      </c>
      <c r="I128" s="138"/>
      <c r="J128" s="138">
        <f>ROUND(I128*H128,2)</f>
        <v>0</v>
      </c>
      <c r="K128" s="139"/>
      <c r="L128" s="140" t="s">
        <v>1</v>
      </c>
      <c r="M128" s="141" t="s">
        <v>34</v>
      </c>
      <c r="N128" s="126">
        <v>0</v>
      </c>
      <c r="O128" s="126">
        <f>N128*H128</f>
        <v>0</v>
      </c>
      <c r="P128" s="126">
        <v>8.9999999999999998E-4</v>
      </c>
      <c r="Q128" s="126">
        <f>P128*H128</f>
        <v>2.7E-2</v>
      </c>
      <c r="R128" s="126">
        <v>0</v>
      </c>
      <c r="S128" s="127">
        <f>R128*H128</f>
        <v>0</v>
      </c>
      <c r="AQ128" s="128" t="s">
        <v>114</v>
      </c>
      <c r="AS128" s="128" t="s">
        <v>111</v>
      </c>
      <c r="AT128" s="128" t="s">
        <v>76</v>
      </c>
      <c r="AX128" s="13" t="s">
        <v>102</v>
      </c>
      <c r="BD128" s="129">
        <f>IF(M128="základní",J128,0)</f>
        <v>0</v>
      </c>
      <c r="BE128" s="129">
        <f>IF(M128="snížená",J128,0)</f>
        <v>0</v>
      </c>
      <c r="BF128" s="129">
        <f>IF(M128="zákl. přenesená",J128,0)</f>
        <v>0</v>
      </c>
      <c r="BG128" s="129">
        <f>IF(M128="sníž. přenesená",J128,0)</f>
        <v>0</v>
      </c>
      <c r="BH128" s="129">
        <f>IF(M128="nulová",J128,0)</f>
        <v>0</v>
      </c>
      <c r="BI128" s="13" t="s">
        <v>74</v>
      </c>
      <c r="BJ128" s="129">
        <f>ROUND(I128*H128,2)</f>
        <v>0</v>
      </c>
      <c r="BK128" s="13" t="s">
        <v>107</v>
      </c>
      <c r="BL128" s="128" t="s">
        <v>124</v>
      </c>
    </row>
    <row r="129" spans="2:64" s="1" customFormat="1" ht="19.5" x14ac:dyDescent="0.2">
      <c r="B129" s="25"/>
      <c r="D129" s="130" t="s">
        <v>109</v>
      </c>
      <c r="F129" s="131" t="s">
        <v>123</v>
      </c>
      <c r="K129" s="25"/>
      <c r="L129" s="132"/>
      <c r="S129" s="49"/>
      <c r="AS129" s="13" t="s">
        <v>109</v>
      </c>
      <c r="AT129" s="13" t="s">
        <v>76</v>
      </c>
    </row>
    <row r="130" spans="2:64" s="1" customFormat="1" ht="24.2" customHeight="1" x14ac:dyDescent="0.2">
      <c r="B130" s="117"/>
      <c r="C130" s="118" t="s">
        <v>125</v>
      </c>
      <c r="D130" s="118" t="s">
        <v>105</v>
      </c>
      <c r="E130" s="119" t="s">
        <v>126</v>
      </c>
      <c r="F130" s="120" t="s">
        <v>215</v>
      </c>
      <c r="G130" s="121" t="s">
        <v>113</v>
      </c>
      <c r="H130" s="122">
        <v>96</v>
      </c>
      <c r="I130" s="123"/>
      <c r="J130" s="123">
        <f>ROUND(I130*H130,2)</f>
        <v>0</v>
      </c>
      <c r="K130" s="25"/>
      <c r="L130" s="124" t="s">
        <v>1</v>
      </c>
      <c r="M130" s="125" t="s">
        <v>34</v>
      </c>
      <c r="N130" s="126">
        <v>0.97</v>
      </c>
      <c r="O130" s="126">
        <f>N130*H130</f>
        <v>93.12</v>
      </c>
      <c r="P130" s="126">
        <v>0</v>
      </c>
      <c r="Q130" s="126">
        <f>P130*H130</f>
        <v>0</v>
      </c>
      <c r="R130" s="126">
        <v>0</v>
      </c>
      <c r="S130" s="127">
        <f>R130*H130</f>
        <v>0</v>
      </c>
      <c r="AQ130" s="128" t="s">
        <v>107</v>
      </c>
      <c r="AS130" s="128" t="s">
        <v>105</v>
      </c>
      <c r="AT130" s="128" t="s">
        <v>76</v>
      </c>
      <c r="AX130" s="13" t="s">
        <v>102</v>
      </c>
      <c r="BD130" s="129">
        <f>IF(M130="základní",J130,0)</f>
        <v>0</v>
      </c>
      <c r="BE130" s="129">
        <f>IF(M130="snížená",J130,0)</f>
        <v>0</v>
      </c>
      <c r="BF130" s="129">
        <f>IF(M130="zákl. přenesená",J130,0)</f>
        <v>0</v>
      </c>
      <c r="BG130" s="129">
        <f>IF(M130="sníž. přenesená",J130,0)</f>
        <v>0</v>
      </c>
      <c r="BH130" s="129">
        <f>IF(M130="nulová",J130,0)</f>
        <v>0</v>
      </c>
      <c r="BI130" s="13" t="s">
        <v>74</v>
      </c>
      <c r="BJ130" s="129">
        <f>ROUND(I130*H130,2)</f>
        <v>0</v>
      </c>
      <c r="BK130" s="13" t="s">
        <v>107</v>
      </c>
      <c r="BL130" s="128" t="s">
        <v>127</v>
      </c>
    </row>
    <row r="131" spans="2:64" s="1" customFormat="1" ht="19.5" x14ac:dyDescent="0.2">
      <c r="B131" s="25"/>
      <c r="D131" s="130" t="s">
        <v>109</v>
      </c>
      <c r="F131" s="131" t="s">
        <v>215</v>
      </c>
      <c r="K131" s="25"/>
      <c r="L131" s="132"/>
      <c r="S131" s="49"/>
      <c r="AS131" s="13" t="s">
        <v>109</v>
      </c>
      <c r="AT131" s="13" t="s">
        <v>76</v>
      </c>
    </row>
    <row r="132" spans="2:64" s="1" customFormat="1" ht="37.700000000000003" customHeight="1" x14ac:dyDescent="0.2">
      <c r="B132" s="117"/>
      <c r="C132" s="133" t="s">
        <v>128</v>
      </c>
      <c r="D132" s="133" t="s">
        <v>111</v>
      </c>
      <c r="E132" s="134" t="s">
        <v>216</v>
      </c>
      <c r="F132" s="135" t="s">
        <v>217</v>
      </c>
      <c r="G132" s="136" t="s">
        <v>129</v>
      </c>
      <c r="H132" s="137">
        <v>96</v>
      </c>
      <c r="I132" s="138"/>
      <c r="J132" s="138">
        <f>ROUND(I132*H132,2)</f>
        <v>0</v>
      </c>
      <c r="K132" s="139"/>
      <c r="L132" s="140" t="s">
        <v>1</v>
      </c>
      <c r="M132" s="141" t="s">
        <v>34</v>
      </c>
      <c r="N132" s="126">
        <v>0</v>
      </c>
      <c r="O132" s="126">
        <f>N132*H132</f>
        <v>0</v>
      </c>
      <c r="P132" s="126">
        <v>3.2000000000000001E-2</v>
      </c>
      <c r="Q132" s="126">
        <f>P132*H132</f>
        <v>3.0720000000000001</v>
      </c>
      <c r="R132" s="126">
        <v>0</v>
      </c>
      <c r="S132" s="127">
        <f>R132*H132</f>
        <v>0</v>
      </c>
      <c r="AQ132" s="128" t="s">
        <v>114</v>
      </c>
      <c r="AS132" s="128" t="s">
        <v>111</v>
      </c>
      <c r="AT132" s="128" t="s">
        <v>76</v>
      </c>
      <c r="AX132" s="13" t="s">
        <v>102</v>
      </c>
      <c r="BD132" s="129">
        <f>IF(M132="základní",J132,0)</f>
        <v>0</v>
      </c>
      <c r="BE132" s="129">
        <f>IF(M132="snížená",J132,0)</f>
        <v>0</v>
      </c>
      <c r="BF132" s="129">
        <f>IF(M132="zákl. přenesená",J132,0)</f>
        <v>0</v>
      </c>
      <c r="BG132" s="129">
        <f>IF(M132="sníž. přenesená",J132,0)</f>
        <v>0</v>
      </c>
      <c r="BH132" s="129">
        <f>IF(M132="nulová",J132,0)</f>
        <v>0</v>
      </c>
      <c r="BI132" s="13" t="s">
        <v>74</v>
      </c>
      <c r="BJ132" s="129">
        <f>ROUND(I132*H132,2)</f>
        <v>0</v>
      </c>
      <c r="BK132" s="13" t="s">
        <v>107</v>
      </c>
      <c r="BL132" s="128" t="s">
        <v>130</v>
      </c>
    </row>
    <row r="133" spans="2:64" s="1" customFormat="1" ht="19.5" x14ac:dyDescent="0.2">
      <c r="B133" s="25"/>
      <c r="D133" s="130" t="s">
        <v>109</v>
      </c>
      <c r="F133" s="131" t="s">
        <v>217</v>
      </c>
      <c r="K133" s="25"/>
      <c r="L133" s="132"/>
      <c r="S133" s="49"/>
      <c r="AS133" s="13" t="s">
        <v>109</v>
      </c>
      <c r="AT133" s="13" t="s">
        <v>76</v>
      </c>
    </row>
    <row r="134" spans="2:64" s="1" customFormat="1" ht="16.5" customHeight="1" x14ac:dyDescent="0.2">
      <c r="B134" s="117"/>
      <c r="C134" s="133" t="s">
        <v>131</v>
      </c>
      <c r="D134" s="133" t="s">
        <v>111</v>
      </c>
      <c r="E134" s="134" t="s">
        <v>132</v>
      </c>
      <c r="F134" s="135" t="s">
        <v>218</v>
      </c>
      <c r="G134" s="136" t="s">
        <v>113</v>
      </c>
      <c r="H134" s="137">
        <v>96</v>
      </c>
      <c r="I134" s="138"/>
      <c r="J134" s="138">
        <f>ROUND(I134*H134,2)</f>
        <v>0</v>
      </c>
      <c r="K134" s="139"/>
      <c r="L134" s="140" t="s">
        <v>1</v>
      </c>
      <c r="M134" s="141" t="s">
        <v>34</v>
      </c>
      <c r="N134" s="126">
        <v>0</v>
      </c>
      <c r="O134" s="126">
        <f>N134*H134</f>
        <v>0</v>
      </c>
      <c r="P134" s="126">
        <v>2.2499999999999999E-2</v>
      </c>
      <c r="Q134" s="126">
        <f>P134*H134</f>
        <v>2.16</v>
      </c>
      <c r="R134" s="126">
        <v>0</v>
      </c>
      <c r="S134" s="127">
        <f>R134*H134</f>
        <v>0</v>
      </c>
      <c r="AQ134" s="128" t="s">
        <v>114</v>
      </c>
      <c r="AS134" s="128" t="s">
        <v>111</v>
      </c>
      <c r="AT134" s="128" t="s">
        <v>76</v>
      </c>
      <c r="AX134" s="13" t="s">
        <v>102</v>
      </c>
      <c r="BD134" s="129">
        <f>IF(M134="základní",J134,0)</f>
        <v>0</v>
      </c>
      <c r="BE134" s="129">
        <f>IF(M134="snížená",J134,0)</f>
        <v>0</v>
      </c>
      <c r="BF134" s="129">
        <f>IF(M134="zákl. přenesená",J134,0)</f>
        <v>0</v>
      </c>
      <c r="BG134" s="129">
        <f>IF(M134="sníž. přenesená",J134,0)</f>
        <v>0</v>
      </c>
      <c r="BH134" s="129">
        <f>IF(M134="nulová",J134,0)</f>
        <v>0</v>
      </c>
      <c r="BI134" s="13" t="s">
        <v>74</v>
      </c>
      <c r="BJ134" s="129">
        <f>ROUND(I134*H134,2)</f>
        <v>0</v>
      </c>
      <c r="BK134" s="13" t="s">
        <v>107</v>
      </c>
      <c r="BL134" s="128" t="s">
        <v>134</v>
      </c>
    </row>
    <row r="135" spans="2:64" s="1" customFormat="1" x14ac:dyDescent="0.2">
      <c r="B135" s="25"/>
      <c r="D135" s="130" t="s">
        <v>109</v>
      </c>
      <c r="F135" s="131" t="s">
        <v>133</v>
      </c>
      <c r="K135" s="25"/>
      <c r="L135" s="132"/>
      <c r="S135" s="49"/>
      <c r="AS135" s="13" t="s">
        <v>109</v>
      </c>
      <c r="AT135" s="13" t="s">
        <v>76</v>
      </c>
    </row>
    <row r="136" spans="2:64" s="1" customFormat="1" ht="24.2" customHeight="1" x14ac:dyDescent="0.2">
      <c r="B136" s="117"/>
      <c r="C136" s="118" t="s">
        <v>107</v>
      </c>
      <c r="D136" s="118" t="s">
        <v>105</v>
      </c>
      <c r="E136" s="119" t="s">
        <v>219</v>
      </c>
      <c r="F136" s="120" t="s">
        <v>220</v>
      </c>
      <c r="G136" s="121" t="s">
        <v>113</v>
      </c>
      <c r="H136" s="122">
        <v>96</v>
      </c>
      <c r="I136" s="123"/>
      <c r="J136" s="123">
        <f>ROUND(I136*H136,2)</f>
        <v>0</v>
      </c>
      <c r="K136" s="25"/>
      <c r="L136" s="124" t="s">
        <v>1</v>
      </c>
      <c r="M136" s="125" t="s">
        <v>34</v>
      </c>
      <c r="N136" s="126">
        <v>1.0189999999999999</v>
      </c>
      <c r="O136" s="126">
        <f>N136*H136</f>
        <v>97.823999999999984</v>
      </c>
      <c r="P136" s="126">
        <v>0</v>
      </c>
      <c r="Q136" s="126">
        <f>P136*H136</f>
        <v>0</v>
      </c>
      <c r="R136" s="126">
        <v>0</v>
      </c>
      <c r="S136" s="127">
        <f>R136*H136</f>
        <v>0</v>
      </c>
      <c r="AQ136" s="128" t="s">
        <v>107</v>
      </c>
      <c r="AS136" s="128" t="s">
        <v>105</v>
      </c>
      <c r="AT136" s="128" t="s">
        <v>76</v>
      </c>
      <c r="AX136" s="13" t="s">
        <v>102</v>
      </c>
      <c r="BD136" s="129">
        <f>IF(M136="základní",J136,0)</f>
        <v>0</v>
      </c>
      <c r="BE136" s="129">
        <f>IF(M136="snížená",J136,0)</f>
        <v>0</v>
      </c>
      <c r="BF136" s="129">
        <f>IF(M136="zákl. přenesená",J136,0)</f>
        <v>0</v>
      </c>
      <c r="BG136" s="129">
        <f>IF(M136="sníž. přenesená",J136,0)</f>
        <v>0</v>
      </c>
      <c r="BH136" s="129">
        <f>IF(M136="nulová",J136,0)</f>
        <v>0</v>
      </c>
      <c r="BI136" s="13" t="s">
        <v>74</v>
      </c>
      <c r="BJ136" s="129">
        <f>ROUND(I136*H136,2)</f>
        <v>0</v>
      </c>
      <c r="BK136" s="13" t="s">
        <v>107</v>
      </c>
      <c r="BL136" s="128" t="s">
        <v>135</v>
      </c>
    </row>
    <row r="137" spans="2:64" s="1" customFormat="1" ht="19.5" x14ac:dyDescent="0.2">
      <c r="B137" s="25"/>
      <c r="D137" s="130" t="s">
        <v>109</v>
      </c>
      <c r="F137" s="131" t="s">
        <v>220</v>
      </c>
      <c r="K137" s="25"/>
      <c r="L137" s="132"/>
      <c r="S137" s="49"/>
      <c r="AS137" s="13" t="s">
        <v>109</v>
      </c>
      <c r="AT137" s="13" t="s">
        <v>76</v>
      </c>
    </row>
    <row r="138" spans="2:64" s="1" customFormat="1" ht="37.700000000000003" customHeight="1" x14ac:dyDescent="0.2">
      <c r="B138" s="117"/>
      <c r="C138" s="118" t="s">
        <v>136</v>
      </c>
      <c r="D138" s="118" t="s">
        <v>105</v>
      </c>
      <c r="E138" s="119" t="s">
        <v>221</v>
      </c>
      <c r="F138" s="120" t="s">
        <v>222</v>
      </c>
      <c r="G138" s="121" t="s">
        <v>113</v>
      </c>
      <c r="H138" s="122">
        <v>1</v>
      </c>
      <c r="I138" s="123"/>
      <c r="J138" s="123">
        <f>ROUND(I138*H138,2)</f>
        <v>0</v>
      </c>
      <c r="K138" s="25"/>
      <c r="L138" s="124" t="s">
        <v>1</v>
      </c>
      <c r="M138" s="125" t="s">
        <v>34</v>
      </c>
      <c r="N138" s="126">
        <v>15.028</v>
      </c>
      <c r="O138" s="126">
        <f>N138*H138</f>
        <v>15.028</v>
      </c>
      <c r="P138" s="126">
        <v>0</v>
      </c>
      <c r="Q138" s="126">
        <f>P138*H138</f>
        <v>0</v>
      </c>
      <c r="R138" s="126">
        <v>0</v>
      </c>
      <c r="S138" s="127">
        <f>R138*H138</f>
        <v>0</v>
      </c>
      <c r="AQ138" s="128" t="s">
        <v>107</v>
      </c>
      <c r="AS138" s="128" t="s">
        <v>105</v>
      </c>
      <c r="AT138" s="128" t="s">
        <v>76</v>
      </c>
      <c r="AX138" s="13" t="s">
        <v>102</v>
      </c>
      <c r="BD138" s="129">
        <f>IF(M138="základní",J138,0)</f>
        <v>0</v>
      </c>
      <c r="BE138" s="129">
        <f>IF(M138="snížená",J138,0)</f>
        <v>0</v>
      </c>
      <c r="BF138" s="129">
        <f>IF(M138="zákl. přenesená",J138,0)</f>
        <v>0</v>
      </c>
      <c r="BG138" s="129">
        <f>IF(M138="sníž. přenesená",J138,0)</f>
        <v>0</v>
      </c>
      <c r="BH138" s="129">
        <f>IF(M138="nulová",J138,0)</f>
        <v>0</v>
      </c>
      <c r="BI138" s="13" t="s">
        <v>74</v>
      </c>
      <c r="BJ138" s="129">
        <f>ROUND(I138*H138,2)</f>
        <v>0</v>
      </c>
      <c r="BK138" s="13" t="s">
        <v>107</v>
      </c>
      <c r="BL138" s="128" t="s">
        <v>137</v>
      </c>
    </row>
    <row r="139" spans="2:64" s="1" customFormat="1" ht="29.25" x14ac:dyDescent="0.2">
      <c r="B139" s="25"/>
      <c r="D139" s="130" t="s">
        <v>109</v>
      </c>
      <c r="F139" s="131" t="s">
        <v>222</v>
      </c>
      <c r="K139" s="25"/>
      <c r="L139" s="132"/>
      <c r="S139" s="49"/>
      <c r="AS139" s="13" t="s">
        <v>109</v>
      </c>
      <c r="AT139" s="13" t="s">
        <v>76</v>
      </c>
    </row>
    <row r="140" spans="2:64" s="1" customFormat="1" ht="37.700000000000003" customHeight="1" x14ac:dyDescent="0.2">
      <c r="B140" s="117"/>
      <c r="C140" s="133" t="s">
        <v>138</v>
      </c>
      <c r="D140" s="133" t="s">
        <v>111</v>
      </c>
      <c r="E140" s="134" t="s">
        <v>240</v>
      </c>
      <c r="F140" s="135" t="s">
        <v>223</v>
      </c>
      <c r="G140" s="136" t="s">
        <v>113</v>
      </c>
      <c r="H140" s="137">
        <v>1</v>
      </c>
      <c r="I140" s="138"/>
      <c r="J140" s="138">
        <f>ROUND(I140*H140,2)</f>
        <v>0</v>
      </c>
      <c r="K140" s="139"/>
      <c r="L140" s="140" t="s">
        <v>1</v>
      </c>
      <c r="M140" s="141" t="s">
        <v>34</v>
      </c>
      <c r="N140" s="126">
        <v>0</v>
      </c>
      <c r="O140" s="126">
        <f>N140*H140</f>
        <v>0</v>
      </c>
      <c r="P140" s="126">
        <v>3.5000000000000003E-2</v>
      </c>
      <c r="Q140" s="126">
        <f>P140*H140</f>
        <v>3.5000000000000003E-2</v>
      </c>
      <c r="R140" s="126">
        <v>0</v>
      </c>
      <c r="S140" s="127">
        <f>R140*H140</f>
        <v>0</v>
      </c>
      <c r="AQ140" s="128" t="s">
        <v>114</v>
      </c>
      <c r="AS140" s="128" t="s">
        <v>111</v>
      </c>
      <c r="AT140" s="128" t="s">
        <v>76</v>
      </c>
      <c r="AX140" s="13" t="s">
        <v>102</v>
      </c>
      <c r="BD140" s="129">
        <f>IF(M140="základní",J140,0)</f>
        <v>0</v>
      </c>
      <c r="BE140" s="129">
        <f>IF(M140="snížená",J140,0)</f>
        <v>0</v>
      </c>
      <c r="BF140" s="129">
        <f>IF(M140="zákl. přenesená",J140,0)</f>
        <v>0</v>
      </c>
      <c r="BG140" s="129">
        <f>IF(M140="sníž. přenesená",J140,0)</f>
        <v>0</v>
      </c>
      <c r="BH140" s="129">
        <f>IF(M140="nulová",J140,0)</f>
        <v>0</v>
      </c>
      <c r="BI140" s="13" t="s">
        <v>74</v>
      </c>
      <c r="BJ140" s="129">
        <f>ROUND(I140*H140,2)</f>
        <v>0</v>
      </c>
      <c r="BK140" s="13" t="s">
        <v>107</v>
      </c>
      <c r="BL140" s="128" t="s">
        <v>139</v>
      </c>
    </row>
    <row r="141" spans="2:64" s="1" customFormat="1" x14ac:dyDescent="0.2">
      <c r="B141" s="25"/>
      <c r="D141" s="130" t="s">
        <v>109</v>
      </c>
      <c r="F141" s="131"/>
      <c r="K141" s="25"/>
      <c r="L141" s="132"/>
      <c r="S141" s="49"/>
      <c r="AS141" s="13" t="s">
        <v>109</v>
      </c>
      <c r="AT141" s="13" t="s">
        <v>76</v>
      </c>
    </row>
    <row r="142" spans="2:64" s="1" customFormat="1" ht="24.2" customHeight="1" x14ac:dyDescent="0.2">
      <c r="B142" s="117"/>
      <c r="C142" s="118" t="s">
        <v>140</v>
      </c>
      <c r="D142" s="118" t="s">
        <v>105</v>
      </c>
      <c r="E142" s="119" t="s">
        <v>224</v>
      </c>
      <c r="F142" s="120" t="s">
        <v>225</v>
      </c>
      <c r="G142" s="121" t="s">
        <v>113</v>
      </c>
      <c r="H142" s="122">
        <v>96</v>
      </c>
      <c r="I142" s="123"/>
      <c r="J142" s="123">
        <f>ROUND(I142*H142,2)</f>
        <v>0</v>
      </c>
      <c r="K142" s="25"/>
      <c r="L142" s="124" t="s">
        <v>1</v>
      </c>
      <c r="M142" s="125" t="s">
        <v>34</v>
      </c>
      <c r="N142" s="126">
        <v>0.72</v>
      </c>
      <c r="O142" s="126">
        <f>N142*H142</f>
        <v>69.12</v>
      </c>
      <c r="P142" s="126">
        <v>0</v>
      </c>
      <c r="Q142" s="126">
        <f>P142*H142</f>
        <v>0</v>
      </c>
      <c r="R142" s="126">
        <v>0</v>
      </c>
      <c r="S142" s="127">
        <f>R142*H142</f>
        <v>0</v>
      </c>
      <c r="AQ142" s="128" t="s">
        <v>107</v>
      </c>
      <c r="AS142" s="128" t="s">
        <v>105</v>
      </c>
      <c r="AT142" s="128" t="s">
        <v>76</v>
      </c>
      <c r="AX142" s="13" t="s">
        <v>102</v>
      </c>
      <c r="BD142" s="129">
        <f>IF(M142="základní",J142,0)</f>
        <v>0</v>
      </c>
      <c r="BE142" s="129">
        <f>IF(M142="snížená",J142,0)</f>
        <v>0</v>
      </c>
      <c r="BF142" s="129">
        <f>IF(M142="zákl. přenesená",J142,0)</f>
        <v>0</v>
      </c>
      <c r="BG142" s="129">
        <f>IF(M142="sníž. přenesená",J142,0)</f>
        <v>0</v>
      </c>
      <c r="BH142" s="129">
        <f>IF(M142="nulová",J142,0)</f>
        <v>0</v>
      </c>
      <c r="BI142" s="13" t="s">
        <v>74</v>
      </c>
      <c r="BJ142" s="129">
        <f>ROUND(I142*H142,2)</f>
        <v>0</v>
      </c>
      <c r="BK142" s="13" t="s">
        <v>107</v>
      </c>
      <c r="BL142" s="128" t="s">
        <v>141</v>
      </c>
    </row>
    <row r="143" spans="2:64" s="1" customFormat="1" x14ac:dyDescent="0.2">
      <c r="B143" s="25"/>
      <c r="D143" s="130" t="s">
        <v>109</v>
      </c>
      <c r="F143" s="131"/>
      <c r="K143" s="25"/>
      <c r="L143" s="132"/>
      <c r="S143" s="49"/>
      <c r="AS143" s="13" t="s">
        <v>109</v>
      </c>
      <c r="AT143" s="13" t="s">
        <v>76</v>
      </c>
    </row>
    <row r="144" spans="2:64" s="1" customFormat="1" ht="21.75" customHeight="1" x14ac:dyDescent="0.2">
      <c r="B144" s="117"/>
      <c r="C144" s="133" t="s">
        <v>142</v>
      </c>
      <c r="D144" s="133" t="s">
        <v>111</v>
      </c>
      <c r="E144" s="134" t="s">
        <v>226</v>
      </c>
      <c r="F144" s="135" t="s">
        <v>227</v>
      </c>
      <c r="G144" s="136" t="s">
        <v>113</v>
      </c>
      <c r="H144" s="137">
        <v>96</v>
      </c>
      <c r="I144" s="138"/>
      <c r="J144" s="138">
        <f>ROUND(I144*H144,2)</f>
        <v>0</v>
      </c>
      <c r="K144" s="139"/>
      <c r="L144" s="140" t="s">
        <v>1</v>
      </c>
      <c r="M144" s="141" t="s">
        <v>34</v>
      </c>
      <c r="N144" s="126">
        <v>0</v>
      </c>
      <c r="O144" s="126">
        <f>N144*H144</f>
        <v>0</v>
      </c>
      <c r="P144" s="126">
        <v>0</v>
      </c>
      <c r="Q144" s="126">
        <f>P144*H144</f>
        <v>0</v>
      </c>
      <c r="R144" s="126">
        <v>0</v>
      </c>
      <c r="S144" s="127">
        <f>R144*H144</f>
        <v>0</v>
      </c>
      <c r="AQ144" s="128" t="s">
        <v>114</v>
      </c>
      <c r="AS144" s="128" t="s">
        <v>111</v>
      </c>
      <c r="AT144" s="128" t="s">
        <v>76</v>
      </c>
      <c r="AX144" s="13" t="s">
        <v>102</v>
      </c>
      <c r="BD144" s="129">
        <f>IF(M144="základní",J144,0)</f>
        <v>0</v>
      </c>
      <c r="BE144" s="129">
        <f>IF(M144="snížená",J144,0)</f>
        <v>0</v>
      </c>
      <c r="BF144" s="129">
        <f>IF(M144="zákl. přenesená",J144,0)</f>
        <v>0</v>
      </c>
      <c r="BG144" s="129">
        <f>IF(M144="sníž. přenesená",J144,0)</f>
        <v>0</v>
      </c>
      <c r="BH144" s="129">
        <f>IF(M144="nulová",J144,0)</f>
        <v>0</v>
      </c>
      <c r="BI144" s="13" t="s">
        <v>74</v>
      </c>
      <c r="BJ144" s="129">
        <f>ROUND(I144*H144,2)</f>
        <v>0</v>
      </c>
      <c r="BK144" s="13" t="s">
        <v>107</v>
      </c>
      <c r="BL144" s="128" t="s">
        <v>143</v>
      </c>
    </row>
    <row r="145" spans="2:64" s="1" customFormat="1" x14ac:dyDescent="0.2">
      <c r="B145" s="25"/>
      <c r="D145" s="130" t="s">
        <v>109</v>
      </c>
      <c r="F145" s="131"/>
      <c r="K145" s="25"/>
      <c r="L145" s="132"/>
      <c r="S145" s="49"/>
      <c r="AS145" s="13" t="s">
        <v>109</v>
      </c>
      <c r="AT145" s="13" t="s">
        <v>76</v>
      </c>
    </row>
    <row r="146" spans="2:64" s="1" customFormat="1" ht="24.2" customHeight="1" x14ac:dyDescent="0.2">
      <c r="B146" s="117"/>
      <c r="C146" s="118" t="s">
        <v>7</v>
      </c>
      <c r="D146" s="118" t="s">
        <v>105</v>
      </c>
      <c r="E146" s="119" t="s">
        <v>144</v>
      </c>
      <c r="F146" s="120" t="s">
        <v>145</v>
      </c>
      <c r="G146" s="121" t="s">
        <v>113</v>
      </c>
      <c r="H146" s="122">
        <v>1</v>
      </c>
      <c r="I146" s="123"/>
      <c r="J146" s="123">
        <f>ROUND(I146*H146,2)</f>
        <v>0</v>
      </c>
      <c r="K146" s="25"/>
      <c r="L146" s="124" t="s">
        <v>1</v>
      </c>
      <c r="M146" s="125" t="s">
        <v>34</v>
      </c>
      <c r="N146" s="126">
        <v>1.2</v>
      </c>
      <c r="O146" s="126">
        <f>N146*H146</f>
        <v>1.2</v>
      </c>
      <c r="P146" s="126">
        <v>0</v>
      </c>
      <c r="Q146" s="126">
        <f>P146*H146</f>
        <v>0</v>
      </c>
      <c r="R146" s="126">
        <v>0</v>
      </c>
      <c r="S146" s="127">
        <f>R146*H146</f>
        <v>0</v>
      </c>
      <c r="AQ146" s="128" t="s">
        <v>107</v>
      </c>
      <c r="AS146" s="128" t="s">
        <v>105</v>
      </c>
      <c r="AT146" s="128" t="s">
        <v>76</v>
      </c>
      <c r="AX146" s="13" t="s">
        <v>102</v>
      </c>
      <c r="BD146" s="129">
        <f>IF(M146="základní",J146,0)</f>
        <v>0</v>
      </c>
      <c r="BE146" s="129">
        <f>IF(M146="snížená",J146,0)</f>
        <v>0</v>
      </c>
      <c r="BF146" s="129">
        <f>IF(M146="zákl. přenesená",J146,0)</f>
        <v>0</v>
      </c>
      <c r="BG146" s="129">
        <f>IF(M146="sníž. přenesená",J146,0)</f>
        <v>0</v>
      </c>
      <c r="BH146" s="129">
        <f>IF(M146="nulová",J146,0)</f>
        <v>0</v>
      </c>
      <c r="BI146" s="13" t="s">
        <v>74</v>
      </c>
      <c r="BJ146" s="129">
        <f>ROUND(I146*H146,2)</f>
        <v>0</v>
      </c>
      <c r="BK146" s="13" t="s">
        <v>107</v>
      </c>
      <c r="BL146" s="128" t="s">
        <v>146</v>
      </c>
    </row>
    <row r="147" spans="2:64" s="1" customFormat="1" ht="19.5" x14ac:dyDescent="0.2">
      <c r="B147" s="25"/>
      <c r="D147" s="130" t="s">
        <v>109</v>
      </c>
      <c r="F147" s="131" t="s">
        <v>147</v>
      </c>
      <c r="K147" s="25"/>
      <c r="L147" s="132"/>
      <c r="S147" s="49"/>
      <c r="AS147" s="13" t="s">
        <v>109</v>
      </c>
      <c r="AT147" s="13" t="s">
        <v>76</v>
      </c>
    </row>
    <row r="148" spans="2:64" s="1" customFormat="1" ht="33" customHeight="1" x14ac:dyDescent="0.2">
      <c r="B148" s="117"/>
      <c r="C148" s="133" t="s">
        <v>148</v>
      </c>
      <c r="D148" s="133" t="s">
        <v>111</v>
      </c>
      <c r="E148" s="134" t="s">
        <v>228</v>
      </c>
      <c r="F148" s="135" t="s">
        <v>208</v>
      </c>
      <c r="G148" s="136" t="s">
        <v>113</v>
      </c>
      <c r="H148" s="137">
        <v>1</v>
      </c>
      <c r="I148" s="138"/>
      <c r="J148" s="138">
        <f>ROUND(I148*H148,2)</f>
        <v>0</v>
      </c>
      <c r="K148" s="139"/>
      <c r="L148" s="140" t="s">
        <v>1</v>
      </c>
      <c r="M148" s="141" t="s">
        <v>34</v>
      </c>
      <c r="N148" s="126">
        <v>0</v>
      </c>
      <c r="O148" s="126">
        <f>N148*H148</f>
        <v>0</v>
      </c>
      <c r="P148" s="126">
        <v>2.9999999999999997E-4</v>
      </c>
      <c r="Q148" s="126">
        <f>P148*H148</f>
        <v>2.9999999999999997E-4</v>
      </c>
      <c r="R148" s="126">
        <v>0</v>
      </c>
      <c r="S148" s="127">
        <f>R148*H148</f>
        <v>0</v>
      </c>
      <c r="AQ148" s="128" t="s">
        <v>114</v>
      </c>
      <c r="AS148" s="128" t="s">
        <v>111</v>
      </c>
      <c r="AT148" s="128" t="s">
        <v>76</v>
      </c>
      <c r="AX148" s="13" t="s">
        <v>102</v>
      </c>
      <c r="BD148" s="129">
        <f>IF(M148="základní",J148,0)</f>
        <v>0</v>
      </c>
      <c r="BE148" s="129">
        <f>IF(M148="snížená",J148,0)</f>
        <v>0</v>
      </c>
      <c r="BF148" s="129">
        <f>IF(M148="zákl. přenesená",J148,0)</f>
        <v>0</v>
      </c>
      <c r="BG148" s="129">
        <f>IF(M148="sníž. přenesená",J148,0)</f>
        <v>0</v>
      </c>
      <c r="BH148" s="129">
        <f>IF(M148="nulová",J148,0)</f>
        <v>0</v>
      </c>
      <c r="BI148" s="13" t="s">
        <v>74</v>
      </c>
      <c r="BJ148" s="129">
        <f>ROUND(I148*H148,2)</f>
        <v>0</v>
      </c>
      <c r="BK148" s="13" t="s">
        <v>107</v>
      </c>
      <c r="BL148" s="128" t="s">
        <v>150</v>
      </c>
    </row>
    <row r="149" spans="2:64" s="1" customFormat="1" ht="19.5" x14ac:dyDescent="0.2">
      <c r="B149" s="25"/>
      <c r="D149" s="130" t="s">
        <v>109</v>
      </c>
      <c r="F149" s="131" t="s">
        <v>149</v>
      </c>
      <c r="K149" s="25"/>
      <c r="L149" s="132"/>
      <c r="S149" s="49"/>
      <c r="AS149" s="13" t="s">
        <v>109</v>
      </c>
      <c r="AT149" s="13" t="s">
        <v>76</v>
      </c>
    </row>
    <row r="150" spans="2:64" s="1" customFormat="1" ht="24.2" customHeight="1" x14ac:dyDescent="0.2">
      <c r="B150" s="117"/>
      <c r="C150" s="118" t="s">
        <v>151</v>
      </c>
      <c r="D150" s="118" t="s">
        <v>105</v>
      </c>
      <c r="E150" s="119" t="s">
        <v>152</v>
      </c>
      <c r="F150" s="120" t="s">
        <v>153</v>
      </c>
      <c r="G150" s="121" t="s">
        <v>113</v>
      </c>
      <c r="H150" s="122">
        <v>1</v>
      </c>
      <c r="I150" s="123"/>
      <c r="J150" s="123">
        <f>ROUND(I150*H150,2)</f>
        <v>0</v>
      </c>
      <c r="K150" s="25"/>
      <c r="L150" s="124" t="s">
        <v>1</v>
      </c>
      <c r="M150" s="125" t="s">
        <v>34</v>
      </c>
      <c r="N150" s="126">
        <v>0.51800000000000002</v>
      </c>
      <c r="O150" s="126">
        <f>N150*H150</f>
        <v>0.51800000000000002</v>
      </c>
      <c r="P150" s="126">
        <v>0</v>
      </c>
      <c r="Q150" s="126">
        <f>P150*H150</f>
        <v>0</v>
      </c>
      <c r="R150" s="126">
        <v>0</v>
      </c>
      <c r="S150" s="127">
        <f>R150*H150</f>
        <v>0</v>
      </c>
      <c r="AQ150" s="128" t="s">
        <v>107</v>
      </c>
      <c r="AS150" s="128" t="s">
        <v>105</v>
      </c>
      <c r="AT150" s="128" t="s">
        <v>76</v>
      </c>
      <c r="AX150" s="13" t="s">
        <v>102</v>
      </c>
      <c r="BD150" s="129">
        <f>IF(M150="základní",J150,0)</f>
        <v>0</v>
      </c>
      <c r="BE150" s="129">
        <f>IF(M150="snížená",J150,0)</f>
        <v>0</v>
      </c>
      <c r="BF150" s="129">
        <f>IF(M150="zákl. přenesená",J150,0)</f>
        <v>0</v>
      </c>
      <c r="BG150" s="129">
        <f>IF(M150="sníž. přenesená",J150,0)</f>
        <v>0</v>
      </c>
      <c r="BH150" s="129">
        <f>IF(M150="nulová",J150,0)</f>
        <v>0</v>
      </c>
      <c r="BI150" s="13" t="s">
        <v>74</v>
      </c>
      <c r="BJ150" s="129">
        <f>ROUND(I150*H150,2)</f>
        <v>0</v>
      </c>
      <c r="BK150" s="13" t="s">
        <v>107</v>
      </c>
      <c r="BL150" s="128" t="s">
        <v>154</v>
      </c>
    </row>
    <row r="151" spans="2:64" s="1" customFormat="1" ht="19.5" x14ac:dyDescent="0.2">
      <c r="B151" s="25"/>
      <c r="D151" s="130" t="s">
        <v>109</v>
      </c>
      <c r="F151" s="131" t="s">
        <v>155</v>
      </c>
      <c r="K151" s="25"/>
      <c r="L151" s="132"/>
      <c r="S151" s="49"/>
      <c r="AS151" s="13" t="s">
        <v>109</v>
      </c>
      <c r="AT151" s="13" t="s">
        <v>76</v>
      </c>
    </row>
    <row r="152" spans="2:64" s="1" customFormat="1" ht="24.2" customHeight="1" x14ac:dyDescent="0.2">
      <c r="B152" s="117"/>
      <c r="C152" s="133" t="s">
        <v>156</v>
      </c>
      <c r="D152" s="133" t="s">
        <v>111</v>
      </c>
      <c r="E152" s="134" t="s">
        <v>157</v>
      </c>
      <c r="F152" s="135" t="s">
        <v>158</v>
      </c>
      <c r="G152" s="136" t="s">
        <v>113</v>
      </c>
      <c r="H152" s="137">
        <v>1</v>
      </c>
      <c r="I152" s="138"/>
      <c r="J152" s="138">
        <f>ROUND(I152*H152,2)</f>
        <v>0</v>
      </c>
      <c r="K152" s="139"/>
      <c r="L152" s="140" t="s">
        <v>1</v>
      </c>
      <c r="M152" s="141" t="s">
        <v>34</v>
      </c>
      <c r="N152" s="126">
        <v>0</v>
      </c>
      <c r="O152" s="126">
        <f>N152*H152</f>
        <v>0</v>
      </c>
      <c r="P152" s="126">
        <v>0</v>
      </c>
      <c r="Q152" s="126">
        <f>P152*H152</f>
        <v>0</v>
      </c>
      <c r="R152" s="126">
        <v>0</v>
      </c>
      <c r="S152" s="127">
        <f>R152*H152</f>
        <v>0</v>
      </c>
      <c r="AQ152" s="128" t="s">
        <v>114</v>
      </c>
      <c r="AS152" s="128" t="s">
        <v>111</v>
      </c>
      <c r="AT152" s="128" t="s">
        <v>76</v>
      </c>
      <c r="AX152" s="13" t="s">
        <v>102</v>
      </c>
      <c r="BD152" s="129">
        <f>IF(M152="základní",J152,0)</f>
        <v>0</v>
      </c>
      <c r="BE152" s="129">
        <f>IF(M152="snížená",J152,0)</f>
        <v>0</v>
      </c>
      <c r="BF152" s="129">
        <f>IF(M152="zákl. přenesená",J152,0)</f>
        <v>0</v>
      </c>
      <c r="BG152" s="129">
        <f>IF(M152="sníž. přenesená",J152,0)</f>
        <v>0</v>
      </c>
      <c r="BH152" s="129">
        <f>IF(M152="nulová",J152,0)</f>
        <v>0</v>
      </c>
      <c r="BI152" s="13" t="s">
        <v>74</v>
      </c>
      <c r="BJ152" s="129">
        <f>ROUND(I152*H152,2)</f>
        <v>0</v>
      </c>
      <c r="BK152" s="13" t="s">
        <v>107</v>
      </c>
      <c r="BL152" s="128" t="s">
        <v>159</v>
      </c>
    </row>
    <row r="153" spans="2:64" s="1" customFormat="1" x14ac:dyDescent="0.2">
      <c r="B153" s="25"/>
      <c r="D153" s="130" t="s">
        <v>109</v>
      </c>
      <c r="F153" s="131" t="s">
        <v>158</v>
      </c>
      <c r="K153" s="25"/>
      <c r="L153" s="132"/>
      <c r="S153" s="49"/>
      <c r="AS153" s="13" t="s">
        <v>109</v>
      </c>
      <c r="AT153" s="13" t="s">
        <v>76</v>
      </c>
    </row>
    <row r="154" spans="2:64" s="1" customFormat="1" ht="33" customHeight="1" x14ac:dyDescent="0.2">
      <c r="B154" s="117"/>
      <c r="C154" s="118" t="s">
        <v>160</v>
      </c>
      <c r="D154" s="118" t="s">
        <v>105</v>
      </c>
      <c r="E154" s="119" t="s">
        <v>161</v>
      </c>
      <c r="F154" s="120" t="s">
        <v>162</v>
      </c>
      <c r="G154" s="121" t="s">
        <v>113</v>
      </c>
      <c r="H154" s="122">
        <v>1</v>
      </c>
      <c r="I154" s="123"/>
      <c r="J154" s="123">
        <f>ROUND(I154*H154,2)</f>
        <v>0</v>
      </c>
      <c r="K154" s="25"/>
      <c r="L154" s="124" t="s">
        <v>1</v>
      </c>
      <c r="M154" s="125" t="s">
        <v>34</v>
      </c>
      <c r="N154" s="126">
        <v>0.82099999999999995</v>
      </c>
      <c r="O154" s="126">
        <f>N154*H154</f>
        <v>0.82099999999999995</v>
      </c>
      <c r="P154" s="126">
        <v>0</v>
      </c>
      <c r="Q154" s="126">
        <f>P154*H154</f>
        <v>0</v>
      </c>
      <c r="R154" s="126">
        <v>0</v>
      </c>
      <c r="S154" s="127">
        <f>R154*H154</f>
        <v>0</v>
      </c>
      <c r="AQ154" s="128" t="s">
        <v>107</v>
      </c>
      <c r="AS154" s="128" t="s">
        <v>105</v>
      </c>
      <c r="AT154" s="128" t="s">
        <v>76</v>
      </c>
      <c r="AX154" s="13" t="s">
        <v>102</v>
      </c>
      <c r="BD154" s="129">
        <f>IF(M154="základní",J154,0)</f>
        <v>0</v>
      </c>
      <c r="BE154" s="129">
        <f>IF(M154="snížená",J154,0)</f>
        <v>0</v>
      </c>
      <c r="BF154" s="129">
        <f>IF(M154="zákl. přenesená",J154,0)</f>
        <v>0</v>
      </c>
      <c r="BG154" s="129">
        <f>IF(M154="sníž. přenesená",J154,0)</f>
        <v>0</v>
      </c>
      <c r="BH154" s="129">
        <f>IF(M154="nulová",J154,0)</f>
        <v>0</v>
      </c>
      <c r="BI154" s="13" t="s">
        <v>74</v>
      </c>
      <c r="BJ154" s="129">
        <f>ROUND(I154*H154,2)</f>
        <v>0</v>
      </c>
      <c r="BK154" s="13" t="s">
        <v>107</v>
      </c>
      <c r="BL154" s="128" t="s">
        <v>163</v>
      </c>
    </row>
    <row r="155" spans="2:64" s="1" customFormat="1" ht="19.5" x14ac:dyDescent="0.2">
      <c r="B155" s="25"/>
      <c r="D155" s="130" t="s">
        <v>109</v>
      </c>
      <c r="F155" s="131" t="s">
        <v>164</v>
      </c>
      <c r="K155" s="25"/>
      <c r="L155" s="132"/>
      <c r="S155" s="49"/>
      <c r="AS155" s="13" t="s">
        <v>109</v>
      </c>
      <c r="AT155" s="13" t="s">
        <v>76</v>
      </c>
    </row>
    <row r="156" spans="2:64" s="1" customFormat="1" ht="24.2" customHeight="1" x14ac:dyDescent="0.2">
      <c r="B156" s="117"/>
      <c r="C156" s="133" t="s">
        <v>165</v>
      </c>
      <c r="D156" s="133" t="s">
        <v>111</v>
      </c>
      <c r="E156" s="134" t="s">
        <v>229</v>
      </c>
      <c r="F156" s="135" t="s">
        <v>166</v>
      </c>
      <c r="G156" s="136" t="s">
        <v>113</v>
      </c>
      <c r="H156" s="137">
        <v>1</v>
      </c>
      <c r="I156" s="138"/>
      <c r="J156" s="138">
        <f>ROUND(I156*H156,2)</f>
        <v>0</v>
      </c>
      <c r="K156" s="139"/>
      <c r="L156" s="140" t="s">
        <v>1</v>
      </c>
      <c r="M156" s="141" t="s">
        <v>34</v>
      </c>
      <c r="N156" s="126">
        <v>0</v>
      </c>
      <c r="O156" s="126">
        <f>N156*H156</f>
        <v>0</v>
      </c>
      <c r="P156" s="126">
        <v>2.5000000000000001E-4</v>
      </c>
      <c r="Q156" s="126">
        <f>P156*H156</f>
        <v>2.5000000000000001E-4</v>
      </c>
      <c r="R156" s="126">
        <v>0</v>
      </c>
      <c r="S156" s="127">
        <f>R156*H156</f>
        <v>0</v>
      </c>
      <c r="AQ156" s="128" t="s">
        <v>114</v>
      </c>
      <c r="AS156" s="128" t="s">
        <v>111</v>
      </c>
      <c r="AT156" s="128" t="s">
        <v>76</v>
      </c>
      <c r="AX156" s="13" t="s">
        <v>102</v>
      </c>
      <c r="BD156" s="129">
        <f>IF(M156="základní",J156,0)</f>
        <v>0</v>
      </c>
      <c r="BE156" s="129">
        <f>IF(M156="snížená",J156,0)</f>
        <v>0</v>
      </c>
      <c r="BF156" s="129">
        <f>IF(M156="zákl. přenesená",J156,0)</f>
        <v>0</v>
      </c>
      <c r="BG156" s="129">
        <f>IF(M156="sníž. přenesená",J156,0)</f>
        <v>0</v>
      </c>
      <c r="BH156" s="129">
        <f>IF(M156="nulová",J156,0)</f>
        <v>0</v>
      </c>
      <c r="BI156" s="13" t="s">
        <v>74</v>
      </c>
      <c r="BJ156" s="129">
        <f>ROUND(I156*H156,2)</f>
        <v>0</v>
      </c>
      <c r="BK156" s="13" t="s">
        <v>107</v>
      </c>
      <c r="BL156" s="128" t="s">
        <v>167</v>
      </c>
    </row>
    <row r="157" spans="2:64" s="1" customFormat="1" x14ac:dyDescent="0.2">
      <c r="B157" s="25"/>
      <c r="D157" s="130" t="s">
        <v>109</v>
      </c>
      <c r="F157" s="131" t="s">
        <v>166</v>
      </c>
      <c r="K157" s="25"/>
      <c r="L157" s="132"/>
      <c r="S157" s="49"/>
      <c r="AS157" s="13" t="s">
        <v>109</v>
      </c>
      <c r="AT157" s="13" t="s">
        <v>76</v>
      </c>
    </row>
    <row r="158" spans="2:64" s="1" customFormat="1" ht="24.2" customHeight="1" x14ac:dyDescent="0.2">
      <c r="B158" s="117"/>
      <c r="C158" s="118" t="s">
        <v>168</v>
      </c>
      <c r="D158" s="118" t="s">
        <v>105</v>
      </c>
      <c r="E158" s="119" t="s">
        <v>169</v>
      </c>
      <c r="F158" s="120" t="s">
        <v>170</v>
      </c>
      <c r="G158" s="121" t="s">
        <v>113</v>
      </c>
      <c r="H158" s="122">
        <v>1</v>
      </c>
      <c r="I158" s="123"/>
      <c r="J158" s="123">
        <f>ROUND(I158*H158,2)</f>
        <v>0</v>
      </c>
      <c r="K158" s="25"/>
      <c r="L158" s="124" t="s">
        <v>1</v>
      </c>
      <c r="M158" s="125" t="s">
        <v>34</v>
      </c>
      <c r="N158" s="126">
        <v>0.871</v>
      </c>
      <c r="O158" s="126">
        <f>N158*H158</f>
        <v>0.871</v>
      </c>
      <c r="P158" s="126">
        <v>0</v>
      </c>
      <c r="Q158" s="126">
        <f>P158*H158</f>
        <v>0</v>
      </c>
      <c r="R158" s="126">
        <v>0</v>
      </c>
      <c r="S158" s="127">
        <f>R158*H158</f>
        <v>0</v>
      </c>
      <c r="AQ158" s="128" t="s">
        <v>107</v>
      </c>
      <c r="AS158" s="128" t="s">
        <v>105</v>
      </c>
      <c r="AT158" s="128" t="s">
        <v>76</v>
      </c>
      <c r="AX158" s="13" t="s">
        <v>102</v>
      </c>
      <c r="BD158" s="129">
        <f>IF(M158="základní",J158,0)</f>
        <v>0</v>
      </c>
      <c r="BE158" s="129">
        <f>IF(M158="snížená",J158,0)</f>
        <v>0</v>
      </c>
      <c r="BF158" s="129">
        <f>IF(M158="zákl. přenesená",J158,0)</f>
        <v>0</v>
      </c>
      <c r="BG158" s="129">
        <f>IF(M158="sníž. přenesená",J158,0)</f>
        <v>0</v>
      </c>
      <c r="BH158" s="129">
        <f>IF(M158="nulová",J158,0)</f>
        <v>0</v>
      </c>
      <c r="BI158" s="13" t="s">
        <v>74</v>
      </c>
      <c r="BJ158" s="129">
        <f>ROUND(I158*H158,2)</f>
        <v>0</v>
      </c>
      <c r="BK158" s="13" t="s">
        <v>107</v>
      </c>
      <c r="BL158" s="128" t="s">
        <v>171</v>
      </c>
    </row>
    <row r="159" spans="2:64" s="1" customFormat="1" ht="19.5" x14ac:dyDescent="0.2">
      <c r="B159" s="25"/>
      <c r="D159" s="130" t="s">
        <v>109</v>
      </c>
      <c r="F159" s="131" t="s">
        <v>172</v>
      </c>
      <c r="K159" s="25"/>
      <c r="L159" s="132"/>
      <c r="S159" s="49"/>
      <c r="AS159" s="13" t="s">
        <v>109</v>
      </c>
      <c r="AT159" s="13" t="s">
        <v>76</v>
      </c>
    </row>
    <row r="160" spans="2:64" s="1" customFormat="1" ht="37.700000000000003" customHeight="1" x14ac:dyDescent="0.2">
      <c r="B160" s="117"/>
      <c r="C160" s="133" t="s">
        <v>173</v>
      </c>
      <c r="D160" s="133" t="s">
        <v>111</v>
      </c>
      <c r="E160" s="134" t="s">
        <v>174</v>
      </c>
      <c r="F160" s="135" t="s">
        <v>175</v>
      </c>
      <c r="G160" s="136" t="s">
        <v>113</v>
      </c>
      <c r="H160" s="137">
        <v>1</v>
      </c>
      <c r="I160" s="138"/>
      <c r="J160" s="138">
        <f>ROUND(I160*H160,2)</f>
        <v>0</v>
      </c>
      <c r="K160" s="139"/>
      <c r="L160" s="140" t="s">
        <v>1</v>
      </c>
      <c r="M160" s="141" t="s">
        <v>34</v>
      </c>
      <c r="N160" s="126">
        <v>0</v>
      </c>
      <c r="O160" s="126">
        <f>N160*H160</f>
        <v>0</v>
      </c>
      <c r="P160" s="126">
        <v>2.5000000000000001E-4</v>
      </c>
      <c r="Q160" s="126">
        <f>P160*H160</f>
        <v>2.5000000000000001E-4</v>
      </c>
      <c r="R160" s="126">
        <v>0</v>
      </c>
      <c r="S160" s="127">
        <f>R160*H160</f>
        <v>0</v>
      </c>
      <c r="AQ160" s="128" t="s">
        <v>114</v>
      </c>
      <c r="AS160" s="128" t="s">
        <v>111</v>
      </c>
      <c r="AT160" s="128" t="s">
        <v>76</v>
      </c>
      <c r="AX160" s="13" t="s">
        <v>102</v>
      </c>
      <c r="BD160" s="129">
        <f>IF(M160="základní",J160,0)</f>
        <v>0</v>
      </c>
      <c r="BE160" s="129">
        <f>IF(M160="snížená",J160,0)</f>
        <v>0</v>
      </c>
      <c r="BF160" s="129">
        <f>IF(M160="zákl. přenesená",J160,0)</f>
        <v>0</v>
      </c>
      <c r="BG160" s="129">
        <f>IF(M160="sníž. přenesená",J160,0)</f>
        <v>0</v>
      </c>
      <c r="BH160" s="129">
        <f>IF(M160="nulová",J160,0)</f>
        <v>0</v>
      </c>
      <c r="BI160" s="13" t="s">
        <v>74</v>
      </c>
      <c r="BJ160" s="129">
        <f>ROUND(I160*H160,2)</f>
        <v>0</v>
      </c>
      <c r="BK160" s="13" t="s">
        <v>107</v>
      </c>
      <c r="BL160" s="128" t="s">
        <v>176</v>
      </c>
    </row>
    <row r="161" spans="2:66" s="1" customFormat="1" ht="19.5" x14ac:dyDescent="0.2">
      <c r="B161" s="25"/>
      <c r="D161" s="130" t="s">
        <v>109</v>
      </c>
      <c r="F161" s="131" t="s">
        <v>175</v>
      </c>
      <c r="K161" s="25"/>
      <c r="L161" s="132"/>
      <c r="S161" s="49"/>
      <c r="AS161" s="13" t="s">
        <v>109</v>
      </c>
      <c r="AT161" s="13" t="s">
        <v>76</v>
      </c>
    </row>
    <row r="162" spans="2:66" s="1" customFormat="1" ht="38.1" customHeight="1" x14ac:dyDescent="0.2">
      <c r="B162" s="117"/>
      <c r="C162" s="118" t="s">
        <v>177</v>
      </c>
      <c r="D162" s="118" t="s">
        <v>105</v>
      </c>
      <c r="E162" s="119" t="s">
        <v>178</v>
      </c>
      <c r="F162" s="120" t="s">
        <v>179</v>
      </c>
      <c r="G162" s="121" t="s">
        <v>113</v>
      </c>
      <c r="H162" s="122">
        <v>1</v>
      </c>
      <c r="I162" s="123"/>
      <c r="J162" s="123">
        <f>ROUND(I162*H162,2)</f>
        <v>0</v>
      </c>
      <c r="K162" s="25"/>
      <c r="L162" s="124" t="s">
        <v>1</v>
      </c>
      <c r="M162" s="125" t="s">
        <v>34</v>
      </c>
      <c r="N162" s="126">
        <v>1.6</v>
      </c>
      <c r="O162" s="126">
        <f>N162*H162</f>
        <v>1.6</v>
      </c>
      <c r="P162" s="126">
        <v>0</v>
      </c>
      <c r="Q162" s="126">
        <f>P162*H162</f>
        <v>0</v>
      </c>
      <c r="R162" s="126">
        <v>0</v>
      </c>
      <c r="S162" s="127">
        <f>R162*H162</f>
        <v>0</v>
      </c>
      <c r="AQ162" s="128" t="s">
        <v>107</v>
      </c>
      <c r="AS162" s="128" t="s">
        <v>105</v>
      </c>
      <c r="AT162" s="128" t="s">
        <v>76</v>
      </c>
      <c r="AX162" s="13" t="s">
        <v>102</v>
      </c>
      <c r="BD162" s="129">
        <f>IF(M162="základní",J162,0)</f>
        <v>0</v>
      </c>
      <c r="BE162" s="129">
        <f>IF(M162="snížená",J162,0)</f>
        <v>0</v>
      </c>
      <c r="BF162" s="129">
        <f>IF(M162="zákl. přenesená",J162,0)</f>
        <v>0</v>
      </c>
      <c r="BG162" s="129">
        <f>IF(M162="sníž. přenesená",J162,0)</f>
        <v>0</v>
      </c>
      <c r="BH162" s="129">
        <f>IF(M162="nulová",J162,0)</f>
        <v>0</v>
      </c>
      <c r="BI162" s="13" t="s">
        <v>74</v>
      </c>
      <c r="BJ162" s="129">
        <f>ROUND(I162*H162,2)</f>
        <v>0</v>
      </c>
      <c r="BK162" s="13" t="s">
        <v>107</v>
      </c>
      <c r="BL162" s="128" t="s">
        <v>180</v>
      </c>
    </row>
    <row r="163" spans="2:66" s="1" customFormat="1" ht="29.25" x14ac:dyDescent="0.2">
      <c r="B163" s="25"/>
      <c r="D163" s="130" t="s">
        <v>109</v>
      </c>
      <c r="F163" s="131" t="s">
        <v>181</v>
      </c>
      <c r="K163" s="25"/>
      <c r="L163" s="132"/>
      <c r="S163" s="49"/>
      <c r="AS163" s="13" t="s">
        <v>109</v>
      </c>
      <c r="AT163" s="13" t="s">
        <v>76</v>
      </c>
    </row>
    <row r="164" spans="2:66" s="1" customFormat="1" ht="37.700000000000003" customHeight="1" x14ac:dyDescent="0.2">
      <c r="B164" s="117"/>
      <c r="C164" s="133" t="s">
        <v>182</v>
      </c>
      <c r="D164" s="133" t="s">
        <v>111</v>
      </c>
      <c r="E164" s="134" t="s">
        <v>230</v>
      </c>
      <c r="F164" s="135" t="s">
        <v>183</v>
      </c>
      <c r="G164" s="136" t="s">
        <v>113</v>
      </c>
      <c r="H164" s="137">
        <v>1</v>
      </c>
      <c r="I164" s="138"/>
      <c r="J164" s="138">
        <f>ROUND(I164*H164,2)</f>
        <v>0</v>
      </c>
      <c r="K164" s="139"/>
      <c r="L164" s="140" t="s">
        <v>1</v>
      </c>
      <c r="M164" s="141" t="s">
        <v>34</v>
      </c>
      <c r="N164" s="126">
        <v>0</v>
      </c>
      <c r="O164" s="126">
        <f>N164*H164</f>
        <v>0</v>
      </c>
      <c r="P164" s="126">
        <v>1.4999999999999999E-2</v>
      </c>
      <c r="Q164" s="126">
        <f>P164*H164</f>
        <v>1.4999999999999999E-2</v>
      </c>
      <c r="R164" s="126">
        <v>0</v>
      </c>
      <c r="S164" s="127">
        <f>R164*H164</f>
        <v>0</v>
      </c>
      <c r="AQ164" s="128" t="s">
        <v>114</v>
      </c>
      <c r="AS164" s="128" t="s">
        <v>111</v>
      </c>
      <c r="AT164" s="128" t="s">
        <v>76</v>
      </c>
      <c r="AX164" s="13" t="s">
        <v>102</v>
      </c>
      <c r="BD164" s="129">
        <f>IF(M164="základní",J164,0)</f>
        <v>0</v>
      </c>
      <c r="BE164" s="129">
        <f>IF(M164="snížená",J164,0)</f>
        <v>0</v>
      </c>
      <c r="BF164" s="129">
        <f>IF(M164="zákl. přenesená",J164,0)</f>
        <v>0</v>
      </c>
      <c r="BG164" s="129">
        <f>IF(M164="sníž. přenesená",J164,0)</f>
        <v>0</v>
      </c>
      <c r="BH164" s="129">
        <f>IF(M164="nulová",J164,0)</f>
        <v>0</v>
      </c>
      <c r="BI164" s="13" t="s">
        <v>74</v>
      </c>
      <c r="BJ164" s="129">
        <f>ROUND(I164*H164,2)</f>
        <v>0</v>
      </c>
      <c r="BK164" s="13" t="s">
        <v>107</v>
      </c>
      <c r="BL164" s="128" t="s">
        <v>184</v>
      </c>
    </row>
    <row r="165" spans="2:66" s="1" customFormat="1" ht="19.5" x14ac:dyDescent="0.2">
      <c r="B165" s="25"/>
      <c r="D165" s="130" t="s">
        <v>109</v>
      </c>
      <c r="F165" s="131" t="s">
        <v>183</v>
      </c>
      <c r="K165" s="25"/>
      <c r="L165" s="132"/>
      <c r="S165" s="49"/>
      <c r="AS165" s="13" t="s">
        <v>109</v>
      </c>
      <c r="AT165" s="13" t="s">
        <v>76</v>
      </c>
    </row>
    <row r="166" spans="2:66" s="1" customFormat="1" ht="24.2" customHeight="1" x14ac:dyDescent="0.2">
      <c r="B166" s="117"/>
      <c r="C166" s="118" t="s">
        <v>185</v>
      </c>
      <c r="D166" s="118" t="s">
        <v>105</v>
      </c>
      <c r="E166" s="119" t="s">
        <v>231</v>
      </c>
      <c r="F166" s="120" t="s">
        <v>232</v>
      </c>
      <c r="G166" s="121" t="s">
        <v>113</v>
      </c>
      <c r="H166" s="122">
        <v>1</v>
      </c>
      <c r="I166" s="123"/>
      <c r="J166" s="123">
        <f>ROUND(I166*H166,2)</f>
        <v>0</v>
      </c>
      <c r="K166" s="25"/>
      <c r="L166" s="124" t="s">
        <v>1</v>
      </c>
      <c r="M166" s="125" t="s">
        <v>34</v>
      </c>
      <c r="N166" s="126">
        <v>23.504999999999999</v>
      </c>
      <c r="O166" s="126">
        <f>N166*H166</f>
        <v>23.504999999999999</v>
      </c>
      <c r="P166" s="126">
        <v>0</v>
      </c>
      <c r="Q166" s="126">
        <f>P166*H166</f>
        <v>0</v>
      </c>
      <c r="R166" s="126">
        <v>0</v>
      </c>
      <c r="S166" s="127">
        <f>R166*H166</f>
        <v>0</v>
      </c>
      <c r="AQ166" s="128" t="s">
        <v>107</v>
      </c>
      <c r="AS166" s="128" t="s">
        <v>105</v>
      </c>
      <c r="AT166" s="128" t="s">
        <v>76</v>
      </c>
      <c r="AX166" s="13" t="s">
        <v>102</v>
      </c>
      <c r="BD166" s="129">
        <f>IF(M166="základní",J166,0)</f>
        <v>0</v>
      </c>
      <c r="BE166" s="129">
        <f>IF(M166="snížená",J166,0)</f>
        <v>0</v>
      </c>
      <c r="BF166" s="129">
        <f>IF(M166="zákl. přenesená",J166,0)</f>
        <v>0</v>
      </c>
      <c r="BG166" s="129">
        <f>IF(M166="sníž. přenesená",J166,0)</f>
        <v>0</v>
      </c>
      <c r="BH166" s="129">
        <f>IF(M166="nulová",J166,0)</f>
        <v>0</v>
      </c>
      <c r="BI166" s="13" t="s">
        <v>74</v>
      </c>
      <c r="BJ166" s="129">
        <f>ROUND(I166*H166,2)</f>
        <v>0</v>
      </c>
      <c r="BK166" s="13" t="s">
        <v>107</v>
      </c>
      <c r="BL166" s="128" t="s">
        <v>186</v>
      </c>
    </row>
    <row r="167" spans="2:66" s="1" customFormat="1" ht="24.2" customHeight="1" x14ac:dyDescent="0.2">
      <c r="B167" s="117"/>
      <c r="C167" s="118"/>
      <c r="D167" s="118" t="s">
        <v>109</v>
      </c>
      <c r="E167" s="119">
        <v>741810011</v>
      </c>
      <c r="F167" s="120" t="s">
        <v>233</v>
      </c>
      <c r="G167" s="121" t="s">
        <v>113</v>
      </c>
      <c r="H167" s="122">
        <v>1</v>
      </c>
      <c r="I167" s="123"/>
      <c r="J167" s="123">
        <f>ROUND(I167*H167,2)</f>
        <v>0</v>
      </c>
      <c r="K167" s="25"/>
      <c r="L167" s="124"/>
      <c r="M167" s="125" t="s">
        <v>34</v>
      </c>
      <c r="N167" s="126">
        <v>23.504999999999999</v>
      </c>
      <c r="O167" s="126">
        <f>N167*H167</f>
        <v>23.504999999999999</v>
      </c>
      <c r="P167" s="126">
        <v>0</v>
      </c>
      <c r="Q167" s="126">
        <f>P167*H167</f>
        <v>0</v>
      </c>
      <c r="R167" s="126">
        <v>0</v>
      </c>
      <c r="S167" s="127">
        <f>R167*H167</f>
        <v>0</v>
      </c>
      <c r="AQ167" s="128" t="s">
        <v>107</v>
      </c>
      <c r="AS167" s="128" t="s">
        <v>109</v>
      </c>
      <c r="AT167" s="128" t="s">
        <v>76</v>
      </c>
      <c r="AX167" s="13" t="s">
        <v>102</v>
      </c>
      <c r="BD167" s="129">
        <f>IF(M167="základní",J167,0)</f>
        <v>0</v>
      </c>
      <c r="BE167" s="129">
        <f t="shared" ref="BE167:BE170" si="0">IF(M167="snížená",J167,0)</f>
        <v>0</v>
      </c>
      <c r="BF167" s="129">
        <f t="shared" ref="BF167:BF170" si="1">IF(M167="zákl. přenesená",J167,0)</f>
        <v>0</v>
      </c>
      <c r="BG167" s="129">
        <f t="shared" ref="BG167:BG170" si="2">IF(M167="sníž. přenesená",J167,0)</f>
        <v>0</v>
      </c>
      <c r="BH167" s="129">
        <f t="shared" ref="BH167:BH170" si="3">IF(M167="nulová",J167,0)</f>
        <v>0</v>
      </c>
      <c r="BI167" s="13" t="s">
        <v>74</v>
      </c>
      <c r="BJ167" s="129">
        <f t="shared" ref="BJ167:BJ170" si="4">ROUND(I167*H167,2)</f>
        <v>0</v>
      </c>
      <c r="BK167" s="13" t="s">
        <v>107</v>
      </c>
      <c r="BL167" s="128" t="s">
        <v>186</v>
      </c>
    </row>
    <row r="168" spans="2:66" s="1" customFormat="1" ht="24.2" customHeight="1" x14ac:dyDescent="0.2">
      <c r="B168" s="117"/>
      <c r="C168" s="146"/>
      <c r="D168" s="146"/>
      <c r="E168" s="147"/>
      <c r="F168" s="148"/>
      <c r="G168" s="149"/>
      <c r="H168" s="150"/>
      <c r="I168" s="151"/>
      <c r="J168" s="151"/>
      <c r="K168" s="25"/>
      <c r="L168" s="124"/>
      <c r="M168" s="125"/>
      <c r="N168" s="126"/>
      <c r="O168" s="126"/>
      <c r="P168" s="126"/>
      <c r="Q168" s="126"/>
      <c r="R168" s="126"/>
      <c r="S168" s="127"/>
      <c r="AQ168" s="128" t="s">
        <v>107</v>
      </c>
      <c r="AS168" s="128"/>
      <c r="AT168" s="128" t="s">
        <v>76</v>
      </c>
      <c r="AX168" s="13" t="s">
        <v>102</v>
      </c>
      <c r="BD168" s="129">
        <f t="shared" ref="BD168:BD171" si="5">IF(M168="základní",J168,0)</f>
        <v>0</v>
      </c>
      <c r="BE168" s="129">
        <f t="shared" si="0"/>
        <v>0</v>
      </c>
      <c r="BF168" s="129">
        <f t="shared" si="1"/>
        <v>0</v>
      </c>
      <c r="BG168" s="129">
        <f t="shared" si="2"/>
        <v>0</v>
      </c>
      <c r="BH168" s="129">
        <f t="shared" si="3"/>
        <v>0</v>
      </c>
      <c r="BI168" s="13" t="s">
        <v>74</v>
      </c>
      <c r="BJ168" s="129">
        <f t="shared" si="4"/>
        <v>0</v>
      </c>
      <c r="BK168" s="13" t="s">
        <v>107</v>
      </c>
      <c r="BL168" s="128" t="s">
        <v>186</v>
      </c>
    </row>
    <row r="169" spans="2:66" s="1" customFormat="1" ht="24.2" customHeight="1" x14ac:dyDescent="0.2">
      <c r="B169" s="117"/>
      <c r="C169" s="146"/>
      <c r="D169" s="152" t="s">
        <v>105</v>
      </c>
      <c r="E169" s="153" t="s">
        <v>234</v>
      </c>
      <c r="F169" s="153" t="s">
        <v>235</v>
      </c>
      <c r="G169" s="154" t="s">
        <v>113</v>
      </c>
      <c r="H169" s="155">
        <v>2</v>
      </c>
      <c r="I169" s="123"/>
      <c r="J169" s="123">
        <f t="shared" ref="J169:J171" si="6">ROUND(I169*H169,2)</f>
        <v>0</v>
      </c>
      <c r="K169" s="25"/>
      <c r="L169" s="124"/>
      <c r="M169" s="125" t="s">
        <v>34</v>
      </c>
      <c r="N169" s="126">
        <v>23.504999999999999</v>
      </c>
      <c r="O169" s="126">
        <f>N169*H169</f>
        <v>47.01</v>
      </c>
      <c r="P169" s="126">
        <v>0</v>
      </c>
      <c r="Q169" s="126">
        <f>P169*H169</f>
        <v>0</v>
      </c>
      <c r="R169" s="126">
        <v>0</v>
      </c>
      <c r="S169" s="127">
        <f>R169*H169</f>
        <v>0</v>
      </c>
      <c r="AQ169" s="128" t="s">
        <v>107</v>
      </c>
      <c r="AS169" s="128"/>
      <c r="AT169" s="128" t="s">
        <v>76</v>
      </c>
      <c r="AX169" s="13" t="s">
        <v>102</v>
      </c>
      <c r="BD169" s="129">
        <f t="shared" si="5"/>
        <v>0</v>
      </c>
      <c r="BE169" s="129">
        <f t="shared" si="0"/>
        <v>0</v>
      </c>
      <c r="BF169" s="129">
        <f t="shared" si="1"/>
        <v>0</v>
      </c>
      <c r="BG169" s="129">
        <f t="shared" si="2"/>
        <v>0</v>
      </c>
      <c r="BH169" s="129">
        <f t="shared" si="3"/>
        <v>0</v>
      </c>
      <c r="BI169" s="13" t="s">
        <v>74</v>
      </c>
      <c r="BJ169" s="129">
        <f t="shared" si="4"/>
        <v>0</v>
      </c>
      <c r="BK169" s="13" t="s">
        <v>107</v>
      </c>
      <c r="BL169" s="128" t="s">
        <v>186</v>
      </c>
    </row>
    <row r="170" spans="2:66" s="1" customFormat="1" ht="24.2" customHeight="1" x14ac:dyDescent="0.2">
      <c r="B170" s="117"/>
      <c r="C170" s="146"/>
      <c r="D170" s="152" t="s">
        <v>105</v>
      </c>
      <c r="E170" s="153" t="s">
        <v>236</v>
      </c>
      <c r="F170" s="153" t="s">
        <v>237</v>
      </c>
      <c r="G170" s="154" t="s">
        <v>113</v>
      </c>
      <c r="H170" s="155">
        <v>1</v>
      </c>
      <c r="I170" s="123"/>
      <c r="J170" s="123">
        <f t="shared" si="6"/>
        <v>0</v>
      </c>
      <c r="K170" s="25"/>
      <c r="L170" s="124"/>
      <c r="M170" s="125" t="s">
        <v>34</v>
      </c>
      <c r="N170" s="126">
        <v>23.504999999999999</v>
      </c>
      <c r="O170" s="126">
        <f>N170*H170</f>
        <v>23.504999999999999</v>
      </c>
      <c r="P170" s="126">
        <v>0</v>
      </c>
      <c r="Q170" s="126">
        <f>P170*H170</f>
        <v>0</v>
      </c>
      <c r="R170" s="126">
        <v>0</v>
      </c>
      <c r="S170" s="127">
        <f>R170*H170</f>
        <v>0</v>
      </c>
      <c r="AQ170" s="128" t="s">
        <v>107</v>
      </c>
      <c r="AS170" s="128"/>
      <c r="AT170" s="128" t="s">
        <v>76</v>
      </c>
      <c r="AX170" s="13" t="s">
        <v>102</v>
      </c>
      <c r="BD170" s="129">
        <f t="shared" si="5"/>
        <v>0</v>
      </c>
      <c r="BE170" s="129">
        <f t="shared" si="0"/>
        <v>0</v>
      </c>
      <c r="BF170" s="129">
        <f t="shared" si="1"/>
        <v>0</v>
      </c>
      <c r="BG170" s="129">
        <f t="shared" si="2"/>
        <v>0</v>
      </c>
      <c r="BH170" s="129">
        <f t="shared" si="3"/>
        <v>0</v>
      </c>
      <c r="BI170" s="13" t="s">
        <v>74</v>
      </c>
      <c r="BJ170" s="129">
        <f t="shared" si="4"/>
        <v>0</v>
      </c>
      <c r="BK170" s="13" t="s">
        <v>107</v>
      </c>
      <c r="BL170" s="128" t="s">
        <v>186</v>
      </c>
    </row>
    <row r="171" spans="2:66" s="1" customFormat="1" ht="24.2" customHeight="1" x14ac:dyDescent="0.2">
      <c r="B171" s="117"/>
      <c r="C171" s="146"/>
      <c r="D171" s="152" t="s">
        <v>105</v>
      </c>
      <c r="E171" s="153" t="s">
        <v>238</v>
      </c>
      <c r="F171" s="153" t="s">
        <v>209</v>
      </c>
      <c r="G171" s="154" t="s">
        <v>239</v>
      </c>
      <c r="H171" s="155">
        <v>2</v>
      </c>
      <c r="I171" s="123"/>
      <c r="J171" s="123">
        <f t="shared" si="6"/>
        <v>0</v>
      </c>
      <c r="K171" s="25"/>
      <c r="L171" s="124"/>
      <c r="M171" s="125" t="s">
        <v>34</v>
      </c>
      <c r="N171" s="126">
        <v>23.504999999999999</v>
      </c>
      <c r="O171" s="126">
        <f>N171*H171</f>
        <v>47.01</v>
      </c>
      <c r="P171" s="126">
        <v>0</v>
      </c>
      <c r="Q171" s="126">
        <f>P171*H171</f>
        <v>0</v>
      </c>
      <c r="R171" s="126">
        <v>0</v>
      </c>
      <c r="S171" s="127">
        <f>R171*H171</f>
        <v>0</v>
      </c>
      <c r="AQ171" s="128" t="s">
        <v>107</v>
      </c>
      <c r="AS171" s="128"/>
      <c r="AT171" s="128" t="s">
        <v>76</v>
      </c>
      <c r="AX171" s="13" t="s">
        <v>102</v>
      </c>
      <c r="BD171" s="129">
        <f t="shared" si="5"/>
        <v>0</v>
      </c>
      <c r="BE171" s="129">
        <f t="shared" ref="BE171" si="7">IF(M171="snížená",J171,0)</f>
        <v>0</v>
      </c>
      <c r="BF171" s="129">
        <f t="shared" ref="BF171" si="8">IF(M171="zákl. přenesená",J171,0)</f>
        <v>0</v>
      </c>
      <c r="BG171" s="129">
        <f t="shared" ref="BG171" si="9">IF(M171="sníž. přenesená",J171,0)</f>
        <v>0</v>
      </c>
      <c r="BH171" s="129">
        <f t="shared" ref="BH171" si="10">IF(M171="nulová",J171,0)</f>
        <v>0</v>
      </c>
      <c r="BI171" s="13" t="s">
        <v>74</v>
      </c>
      <c r="BJ171" s="129">
        <f t="shared" ref="BJ171" si="11">ROUND(I171*H171,2)</f>
        <v>0</v>
      </c>
      <c r="BK171" s="13" t="s">
        <v>107</v>
      </c>
      <c r="BL171" s="128" t="s">
        <v>186</v>
      </c>
    </row>
    <row r="172" spans="2:66" s="1" customFormat="1" ht="24.2" customHeight="1" x14ac:dyDescent="0.2">
      <c r="B172" s="117"/>
      <c r="C172" s="146"/>
      <c r="D172" s="146"/>
      <c r="E172" s="147"/>
      <c r="F172" s="148"/>
      <c r="G172" s="149"/>
      <c r="H172" s="150"/>
      <c r="I172" s="151"/>
      <c r="J172" s="151"/>
      <c r="K172" s="25"/>
      <c r="L172" s="124"/>
      <c r="M172" s="125"/>
      <c r="N172" s="126"/>
      <c r="O172" s="126"/>
      <c r="P172" s="126"/>
      <c r="Q172" s="126"/>
      <c r="R172" s="126"/>
      <c r="S172" s="127"/>
      <c r="AQ172" s="128"/>
      <c r="AS172" s="128"/>
      <c r="AT172" s="128"/>
      <c r="AX172" s="13"/>
      <c r="BD172" s="129"/>
      <c r="BE172" s="129"/>
      <c r="BF172" s="129"/>
      <c r="BG172" s="129"/>
      <c r="BH172" s="129"/>
      <c r="BI172" s="13"/>
      <c r="BJ172" s="129"/>
      <c r="BK172" s="13"/>
      <c r="BL172" s="128"/>
    </row>
    <row r="173" spans="2:66" s="11" customFormat="1" ht="26.1" customHeight="1" x14ac:dyDescent="0.2">
      <c r="B173" s="106"/>
      <c r="D173" s="107" t="s">
        <v>68</v>
      </c>
      <c r="E173" s="108" t="s">
        <v>187</v>
      </c>
      <c r="F173" s="108" t="s">
        <v>188</v>
      </c>
      <c r="J173" s="109">
        <f>BJ173</f>
        <v>0</v>
      </c>
      <c r="K173" s="106"/>
      <c r="L173" s="110"/>
      <c r="O173" s="111">
        <f>O174+O177</f>
        <v>0</v>
      </c>
      <c r="Q173" s="111">
        <f>Q174+Q177</f>
        <v>0</v>
      </c>
      <c r="S173" s="112">
        <f>S174+S177</f>
        <v>0</v>
      </c>
      <c r="AQ173" s="107" t="s">
        <v>136</v>
      </c>
      <c r="AS173" s="113" t="s">
        <v>68</v>
      </c>
      <c r="AT173" s="113" t="s">
        <v>69</v>
      </c>
      <c r="AX173" s="107" t="s">
        <v>102</v>
      </c>
      <c r="BD173" s="129">
        <f>IF(M173="základní",J173,0)</f>
        <v>0</v>
      </c>
      <c r="BE173" s="129">
        <f t="shared" ref="BE173:BE174" si="12">IF(M173="snížená",J173,0)</f>
        <v>0</v>
      </c>
      <c r="BF173" s="129">
        <f t="shared" ref="BF173:BF174" si="13">IF(M173="zákl. přenesená",J173,0)</f>
        <v>0</v>
      </c>
      <c r="BG173" s="129">
        <f t="shared" ref="BG173:BG174" si="14">IF(M173="sníž. přenesená",J173,0)</f>
        <v>0</v>
      </c>
      <c r="BH173" s="129">
        <f t="shared" ref="BH173:BH174" si="15">IF(M173="nulová",J173,0)</f>
        <v>0</v>
      </c>
      <c r="BI173" s="13" t="s">
        <v>74</v>
      </c>
      <c r="BJ173" s="114">
        <f>SUM(BJ174:BJ176)</f>
        <v>0</v>
      </c>
      <c r="BK173" s="13" t="s">
        <v>107</v>
      </c>
      <c r="BL173" s="128" t="s">
        <v>186</v>
      </c>
      <c r="BM173" s="1"/>
    </row>
    <row r="174" spans="2:66" s="11" customFormat="1" ht="22.7" customHeight="1" x14ac:dyDescent="0.2">
      <c r="B174" s="106"/>
      <c r="D174" s="107" t="s">
        <v>68</v>
      </c>
      <c r="E174" s="115" t="s">
        <v>189</v>
      </c>
      <c r="F174" s="115" t="s">
        <v>190</v>
      </c>
      <c r="J174" s="116">
        <f>BJ174</f>
        <v>0</v>
      </c>
      <c r="K174" s="106"/>
      <c r="L174" s="110"/>
      <c r="O174" s="111">
        <f>SUM(O175:O176)</f>
        <v>0</v>
      </c>
      <c r="Q174" s="111">
        <f>SUM(Q175:Q176)</f>
        <v>0</v>
      </c>
      <c r="S174" s="112">
        <f>SUM(S175:S176)</f>
        <v>0</v>
      </c>
      <c r="AQ174" s="107" t="s">
        <v>136</v>
      </c>
      <c r="AS174" s="113" t="s">
        <v>68</v>
      </c>
      <c r="AT174" s="113" t="s">
        <v>74</v>
      </c>
      <c r="AX174" s="107" t="s">
        <v>102</v>
      </c>
      <c r="BD174" s="129">
        <f>IF(M174="základní",J174,0)</f>
        <v>0</v>
      </c>
      <c r="BE174" s="129">
        <f t="shared" si="12"/>
        <v>0</v>
      </c>
      <c r="BF174" s="129">
        <f t="shared" si="13"/>
        <v>0</v>
      </c>
      <c r="BG174" s="129">
        <f t="shared" si="14"/>
        <v>0</v>
      </c>
      <c r="BH174" s="129">
        <f t="shared" si="15"/>
        <v>0</v>
      </c>
      <c r="BI174" s="13" t="s">
        <v>74</v>
      </c>
      <c r="BJ174" s="129">
        <f>ROUND(I174*H174,2)</f>
        <v>0</v>
      </c>
      <c r="BK174" s="13" t="s">
        <v>107</v>
      </c>
      <c r="BL174" s="128" t="s">
        <v>186</v>
      </c>
      <c r="BM174" s="1"/>
      <c r="BN174" s="1"/>
    </row>
    <row r="175" spans="2:66" s="1" customFormat="1" ht="16.5" customHeight="1" x14ac:dyDescent="0.2">
      <c r="B175" s="117"/>
      <c r="C175" s="118" t="s">
        <v>191</v>
      </c>
      <c r="D175" s="118" t="s">
        <v>105</v>
      </c>
      <c r="E175" s="119" t="s">
        <v>192</v>
      </c>
      <c r="F175" s="120" t="s">
        <v>193</v>
      </c>
      <c r="G175" s="121" t="s">
        <v>194</v>
      </c>
      <c r="H175" s="122">
        <v>1</v>
      </c>
      <c r="I175" s="123"/>
      <c r="J175" s="123">
        <f>ROUND(I175*H175,2)</f>
        <v>0</v>
      </c>
      <c r="K175" s="25"/>
      <c r="L175" s="124" t="s">
        <v>1</v>
      </c>
      <c r="M175" s="125" t="s">
        <v>34</v>
      </c>
      <c r="N175" s="126">
        <v>0</v>
      </c>
      <c r="O175" s="126">
        <f>N175*H175</f>
        <v>0</v>
      </c>
      <c r="P175" s="126">
        <v>0</v>
      </c>
      <c r="Q175" s="126">
        <f>P175*H175</f>
        <v>0</v>
      </c>
      <c r="R175" s="126">
        <v>0</v>
      </c>
      <c r="S175" s="127">
        <f>R175*H175</f>
        <v>0</v>
      </c>
      <c r="AQ175" s="128" t="s">
        <v>195</v>
      </c>
      <c r="AS175" s="128" t="s">
        <v>105</v>
      </c>
      <c r="AT175" s="128" t="s">
        <v>76</v>
      </c>
      <c r="AX175" s="13" t="s">
        <v>102</v>
      </c>
      <c r="BD175" s="129">
        <f>IF(M175="základní",J175,0)</f>
        <v>0</v>
      </c>
      <c r="BE175" s="129">
        <f>IF(M175="snížená",J175,0)</f>
        <v>0</v>
      </c>
      <c r="BF175" s="129">
        <f>IF(M175="zákl. přenesená",J175,0)</f>
        <v>0</v>
      </c>
      <c r="BG175" s="129">
        <f>IF(M175="sníž. přenesená",J175,0)</f>
        <v>0</v>
      </c>
      <c r="BH175" s="129">
        <f>IF(M175="nulová",J175,0)</f>
        <v>0</v>
      </c>
      <c r="BI175" s="13" t="s">
        <v>74</v>
      </c>
      <c r="BJ175" s="129">
        <f>ROUND(I175*H175,2)</f>
        <v>0</v>
      </c>
      <c r="BK175" s="13" t="s">
        <v>195</v>
      </c>
      <c r="BL175" s="128" t="s">
        <v>196</v>
      </c>
    </row>
    <row r="176" spans="2:66" s="1" customFormat="1" x14ac:dyDescent="0.2">
      <c r="B176" s="25"/>
      <c r="D176" s="130" t="s">
        <v>109</v>
      </c>
      <c r="F176" s="131" t="s">
        <v>193</v>
      </c>
      <c r="K176" s="25"/>
      <c r="L176" s="132"/>
      <c r="S176" s="49"/>
      <c r="AS176" s="13" t="s">
        <v>109</v>
      </c>
      <c r="AT176" s="13" t="s">
        <v>76</v>
      </c>
    </row>
    <row r="177" spans="2:64" s="11" customFormat="1" ht="22.7" customHeight="1" x14ac:dyDescent="0.2">
      <c r="B177" s="106"/>
      <c r="D177" s="107" t="s">
        <v>68</v>
      </c>
      <c r="E177" s="115" t="s">
        <v>197</v>
      </c>
      <c r="F177" s="115" t="s">
        <v>198</v>
      </c>
      <c r="J177" s="116">
        <f>BJ177</f>
        <v>0</v>
      </c>
      <c r="K177" s="106"/>
      <c r="L177" s="110"/>
      <c r="O177" s="111">
        <f>SUM(O178:O181)</f>
        <v>0</v>
      </c>
      <c r="Q177" s="111">
        <f>SUM(Q178:Q181)</f>
        <v>0</v>
      </c>
      <c r="S177" s="112">
        <f>SUM(S178:S181)</f>
        <v>0</v>
      </c>
      <c r="AQ177" s="107" t="s">
        <v>136</v>
      </c>
      <c r="AS177" s="113" t="s">
        <v>68</v>
      </c>
      <c r="AT177" s="113" t="s">
        <v>74</v>
      </c>
      <c r="AX177" s="107" t="s">
        <v>102</v>
      </c>
      <c r="BJ177" s="114">
        <f>SUM(BJ178:BJ181)</f>
        <v>0</v>
      </c>
    </row>
    <row r="178" spans="2:64" s="1" customFormat="1" ht="16.5" customHeight="1" x14ac:dyDescent="0.2">
      <c r="B178" s="117"/>
      <c r="C178" s="118" t="s">
        <v>199</v>
      </c>
      <c r="D178" s="118" t="s">
        <v>105</v>
      </c>
      <c r="E178" s="119" t="s">
        <v>200</v>
      </c>
      <c r="F178" s="120" t="s">
        <v>201</v>
      </c>
      <c r="G178" s="121" t="s">
        <v>202</v>
      </c>
      <c r="H178" s="122">
        <v>60</v>
      </c>
      <c r="I178" s="123"/>
      <c r="J178" s="123">
        <f>ROUND(I178*H178,2)</f>
        <v>0</v>
      </c>
      <c r="K178" s="25"/>
      <c r="L178" s="124" t="s">
        <v>1</v>
      </c>
      <c r="M178" s="125" t="s">
        <v>34</v>
      </c>
      <c r="N178" s="126">
        <v>0</v>
      </c>
      <c r="O178" s="126">
        <f>N178*H178</f>
        <v>0</v>
      </c>
      <c r="P178" s="126">
        <v>0</v>
      </c>
      <c r="Q178" s="126">
        <f>P178*H178</f>
        <v>0</v>
      </c>
      <c r="R178" s="126">
        <v>0</v>
      </c>
      <c r="S178" s="127">
        <f>R178*H178</f>
        <v>0</v>
      </c>
      <c r="AQ178" s="128" t="s">
        <v>195</v>
      </c>
      <c r="AS178" s="128" t="s">
        <v>105</v>
      </c>
      <c r="AT178" s="128" t="s">
        <v>76</v>
      </c>
      <c r="AX178" s="13" t="s">
        <v>102</v>
      </c>
      <c r="BD178" s="129">
        <f>IF(M178="základní",J178,0)</f>
        <v>0</v>
      </c>
      <c r="BE178" s="129">
        <f>IF(M178="snížená",J178,0)</f>
        <v>0</v>
      </c>
      <c r="BF178" s="129">
        <f>IF(M178="zákl. přenesená",J178,0)</f>
        <v>0</v>
      </c>
      <c r="BG178" s="129">
        <f>IF(M178="sníž. přenesená",J178,0)</f>
        <v>0</v>
      </c>
      <c r="BH178" s="129">
        <f>IF(M178="nulová",J178,0)</f>
        <v>0</v>
      </c>
      <c r="BI178" s="13" t="s">
        <v>74</v>
      </c>
      <c r="BJ178" s="129">
        <f>ROUND(I178*H178,2)</f>
        <v>0</v>
      </c>
      <c r="BK178" s="13" t="s">
        <v>195</v>
      </c>
      <c r="BL178" s="128" t="s">
        <v>203</v>
      </c>
    </row>
    <row r="179" spans="2:64" s="1" customFormat="1" x14ac:dyDescent="0.2">
      <c r="B179" s="25"/>
      <c r="D179" s="130" t="s">
        <v>109</v>
      </c>
      <c r="F179" s="131" t="s">
        <v>201</v>
      </c>
      <c r="K179" s="25"/>
      <c r="L179" s="132"/>
      <c r="S179" s="49"/>
      <c r="AS179" s="13" t="s">
        <v>109</v>
      </c>
      <c r="AT179" s="13" t="s">
        <v>76</v>
      </c>
    </row>
    <row r="180" spans="2:64" s="1" customFormat="1" ht="16.5" customHeight="1" x14ac:dyDescent="0.2">
      <c r="B180" s="117"/>
      <c r="C180" s="118" t="s">
        <v>204</v>
      </c>
      <c r="D180" s="118" t="s">
        <v>105</v>
      </c>
      <c r="E180" s="119" t="s">
        <v>205</v>
      </c>
      <c r="F180" s="120" t="s">
        <v>206</v>
      </c>
      <c r="G180" s="121" t="s">
        <v>194</v>
      </c>
      <c r="H180" s="122">
        <v>1</v>
      </c>
      <c r="I180" s="123"/>
      <c r="J180" s="123">
        <f>ROUND(I180*H180,2)</f>
        <v>0</v>
      </c>
      <c r="K180" s="25"/>
      <c r="L180" s="124" t="s">
        <v>1</v>
      </c>
      <c r="M180" s="125" t="s">
        <v>34</v>
      </c>
      <c r="N180" s="126">
        <v>0</v>
      </c>
      <c r="O180" s="126">
        <f>N180*H180</f>
        <v>0</v>
      </c>
      <c r="P180" s="126">
        <v>0</v>
      </c>
      <c r="Q180" s="126">
        <f>P180*H180</f>
        <v>0</v>
      </c>
      <c r="R180" s="126">
        <v>0</v>
      </c>
      <c r="S180" s="127">
        <f>R180*H180</f>
        <v>0</v>
      </c>
      <c r="AQ180" s="128" t="s">
        <v>195</v>
      </c>
      <c r="AS180" s="128" t="s">
        <v>105</v>
      </c>
      <c r="AT180" s="128" t="s">
        <v>76</v>
      </c>
      <c r="AX180" s="13" t="s">
        <v>102</v>
      </c>
      <c r="BD180" s="129">
        <f>IF(M180="základní",J180,0)</f>
        <v>0</v>
      </c>
      <c r="BE180" s="129">
        <f>IF(M180="snížená",J180,0)</f>
        <v>0</v>
      </c>
      <c r="BF180" s="129">
        <f>IF(M180="zákl. přenesená",J180,0)</f>
        <v>0</v>
      </c>
      <c r="BG180" s="129">
        <f>IF(M180="sníž. přenesená",J180,0)</f>
        <v>0</v>
      </c>
      <c r="BH180" s="129">
        <f>IF(M180="nulová",J180,0)</f>
        <v>0</v>
      </c>
      <c r="BI180" s="13" t="s">
        <v>74</v>
      </c>
      <c r="BJ180" s="129">
        <f>ROUND(I180*H180,2)</f>
        <v>0</v>
      </c>
      <c r="BK180" s="13" t="s">
        <v>195</v>
      </c>
      <c r="BL180" s="128" t="s">
        <v>207</v>
      </c>
    </row>
    <row r="181" spans="2:64" s="1" customFormat="1" x14ac:dyDescent="0.2">
      <c r="B181" s="25"/>
      <c r="D181" s="130" t="s">
        <v>109</v>
      </c>
      <c r="F181" s="131" t="s">
        <v>206</v>
      </c>
      <c r="K181" s="25"/>
      <c r="L181" s="142"/>
      <c r="M181" s="143"/>
      <c r="N181" s="143"/>
      <c r="O181" s="143"/>
      <c r="P181" s="143"/>
      <c r="Q181" s="143"/>
      <c r="R181" s="143"/>
      <c r="S181" s="144"/>
      <c r="AS181" s="13" t="s">
        <v>109</v>
      </c>
      <c r="AT181" s="13" t="s">
        <v>76</v>
      </c>
    </row>
    <row r="182" spans="2:64" s="1" customFormat="1" ht="6.95" customHeight="1" x14ac:dyDescent="0.2">
      <c r="B182" s="37"/>
      <c r="C182" s="38"/>
      <c r="D182" s="38"/>
      <c r="E182" s="38"/>
      <c r="F182" s="38"/>
      <c r="G182" s="38"/>
      <c r="H182" s="38"/>
      <c r="I182" s="38"/>
      <c r="J182" s="38"/>
      <c r="K182" s="25"/>
    </row>
    <row r="185" spans="2:64" x14ac:dyDescent="0.2">
      <c r="E185" s="145"/>
      <c r="F185" s="145"/>
      <c r="G185" s="145"/>
      <c r="H185" s="145"/>
      <c r="I185" s="145"/>
      <c r="J185" s="145"/>
    </row>
    <row r="186" spans="2:64" x14ac:dyDescent="0.2">
      <c r="E186" s="145"/>
      <c r="F186" s="145"/>
      <c r="G186" s="145"/>
      <c r="H186" s="145"/>
      <c r="I186" s="145"/>
      <c r="J186" s="145"/>
    </row>
    <row r="187" spans="2:64" x14ac:dyDescent="0.2">
      <c r="E187" s="145"/>
      <c r="F187" s="145"/>
      <c r="G187" s="145"/>
      <c r="H187" s="145"/>
      <c r="I187" s="145"/>
      <c r="J187" s="145"/>
    </row>
  </sheetData>
  <autoFilter ref="C116:J181" xr:uid="{00000000-0009-0000-0000-000001000000}"/>
  <mergeCells count="5">
    <mergeCell ref="E109:H109"/>
    <mergeCell ref="K2:U2"/>
    <mergeCell ref="E7:H7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002 - Fotovoltaika</vt:lpstr>
      <vt:lpstr>'002 - Fotovoltaika'!Názvy_tisku</vt:lpstr>
      <vt:lpstr>'Rekapitulace stavby'!Názvy_tisku</vt:lpstr>
      <vt:lpstr>'002 - Fotovoltaika'!Oblast_tisku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Vicher Jan Bc.</dc:creator>
  <cp:lastModifiedBy>tereza.kubakova@pgmc.cz</cp:lastModifiedBy>
  <dcterms:created xsi:type="dcterms:W3CDTF">2024-06-28T07:36:33Z</dcterms:created>
  <dcterms:modified xsi:type="dcterms:W3CDTF">2025-04-28T07:57:17Z</dcterms:modified>
</cp:coreProperties>
</file>